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f34c1fa962594fd0/Blog/Final file article/"/>
    </mc:Choice>
  </mc:AlternateContent>
  <xr:revisionPtr revIDLastSave="129" documentId="8_{5838E631-7F0E-4D6A-AEE7-393F2624FB61}" xr6:coauthVersionLast="47" xr6:coauthVersionMax="47" xr10:uidLastSave="{C6915D88-9D29-4250-BE2E-F9745A567113}"/>
  <bookViews>
    <workbookView xWindow="-110" yWindow="-110" windowWidth="19420" windowHeight="10300" xr2:uid="{00000000-000D-0000-FFFF-FFFF00000000}"/>
  </bookViews>
  <sheets>
    <sheet name="Tax Calculator FY 2025-26" sheetId="7" r:id="rId1"/>
    <sheet name="Instruction 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7" l="1"/>
  <c r="C11" i="7"/>
  <c r="C14" i="7" s="1"/>
  <c r="B13" i="7"/>
  <c r="B14" i="7" l="1"/>
  <c r="B18" i="7" s="1"/>
  <c r="C19" i="7"/>
  <c r="C18" i="7"/>
  <c r="C21" i="7" s="1"/>
  <c r="C17" i="7"/>
  <c r="C16" i="7"/>
  <c r="C23" i="7"/>
  <c r="C15" i="7"/>
  <c r="C22" i="7"/>
  <c r="C20" i="7"/>
  <c r="B15" i="7" l="1"/>
  <c r="B20" i="7"/>
  <c r="B21" i="7"/>
  <c r="B22" i="7"/>
  <c r="B23" i="7"/>
  <c r="B24" i="7"/>
  <c r="B25" i="7"/>
  <c r="C24" i="7"/>
  <c r="C26" i="7" s="1"/>
  <c r="B26" i="7" l="1"/>
  <c r="B27" i="7" s="1"/>
  <c r="B28" i="7" s="1"/>
  <c r="C27" i="7"/>
  <c r="C28" i="7" s="1"/>
</calcChain>
</file>

<file path=xl/sharedStrings.xml><?xml version="1.0" encoding="utf-8"?>
<sst xmlns="http://schemas.openxmlformats.org/spreadsheetml/2006/main" count="52" uniqueCount="50">
  <si>
    <t>Standard Deduction</t>
  </si>
  <si>
    <t>INCOME TAX CALCULATOR FY 2025-26</t>
  </si>
  <si>
    <t>INCOME</t>
  </si>
  <si>
    <t>OLD Regime</t>
  </si>
  <si>
    <t>NEW Regime</t>
  </si>
  <si>
    <t>Income</t>
  </si>
  <si>
    <t>TDS</t>
  </si>
  <si>
    <t>Rs. 0 to Rs. 2.5L</t>
  </si>
  <si>
    <t>Rs. 2.5L to Rs. 5L</t>
  </si>
  <si>
    <t>Rs. 5L to Rs. 10L</t>
  </si>
  <si>
    <t>&gt; Rs. 10L</t>
  </si>
  <si>
    <t>Rs. 0 to Rs. 4L</t>
  </si>
  <si>
    <t>Rs. 4L to Rs. 8L</t>
  </si>
  <si>
    <t>Rs. 8L to Rs. 12L</t>
  </si>
  <si>
    <t>Rs. 12L to Rs. 16L</t>
  </si>
  <si>
    <t>Rs. 16L to Rs. 20L</t>
  </si>
  <si>
    <t>Rs. 20L to Rs. 24L</t>
  </si>
  <si>
    <t>&gt; Rs. 24L</t>
  </si>
  <si>
    <t>Old Tax Regime</t>
  </si>
  <si>
    <t>New Tax Regime</t>
  </si>
  <si>
    <t>Taxable Income</t>
  </si>
  <si>
    <t>Income Tax Slab - 5%</t>
  </si>
  <si>
    <t>Income Tax Slab - 10%</t>
  </si>
  <si>
    <t>Income Tax Slab - 15%</t>
  </si>
  <si>
    <t>Income Tax Slab - 20%</t>
  </si>
  <si>
    <t>Income Tax Slab - 25%</t>
  </si>
  <si>
    <t>Income Tax Slab - 30%</t>
  </si>
  <si>
    <t>Tax Rebate</t>
  </si>
  <si>
    <t>Surcharge 10%</t>
  </si>
  <si>
    <t>Surcharge 15%</t>
  </si>
  <si>
    <t>Cess 4%</t>
  </si>
  <si>
    <t>Income Tax</t>
  </si>
  <si>
    <t>Tax Refund</t>
  </si>
  <si>
    <t>Particulars</t>
  </si>
  <si>
    <t>Surcharge 25%</t>
  </si>
  <si>
    <t>Surcharge 37%</t>
  </si>
  <si>
    <t>Fill the data in grey area</t>
  </si>
  <si>
    <t>Investments/Deduction</t>
  </si>
  <si>
    <t>Income Tax Calculator FY 2025-26 (AY 2026-27)*</t>
  </si>
  <si>
    <t>TAXBIZMANTRA.COM</t>
  </si>
  <si>
    <t>*Does not include the tax impact on income which is chargeable to tax at the special rate like Capitals gains and speculative Income</t>
  </si>
  <si>
    <r>
      <rPr>
        <b/>
        <sz val="12"/>
        <color theme="1"/>
        <rFont val="Times New Roman"/>
        <family val="1"/>
      </rPr>
      <t>Usage terms</t>
    </r>
    <r>
      <rPr>
        <sz val="12"/>
        <color theme="1"/>
        <rFont val="Times New Roman"/>
        <family val="1"/>
      </rPr>
      <t>: The usage is restricted to non-commerical use only.</t>
    </r>
  </si>
  <si>
    <r>
      <rPr>
        <b/>
        <sz val="12"/>
        <color theme="1"/>
        <rFont val="Times New Roman"/>
        <family val="1"/>
      </rPr>
      <t>Disclaimer</t>
    </r>
    <r>
      <rPr>
        <sz val="12"/>
        <color theme="1"/>
        <rFont val="Times New Roman"/>
        <family val="1"/>
      </rPr>
      <t>: All care has been taken to keep the information updated. For taking any financial decision, kindly consult your financial advisor.</t>
    </r>
  </si>
  <si>
    <r>
      <t xml:space="preserve">Income other than those which is taxed at the special rate </t>
    </r>
    <r>
      <rPr>
        <vertAlign val="superscript"/>
        <sz val="10"/>
        <color theme="1"/>
        <rFont val="Times New Roman"/>
        <family val="1"/>
      </rPr>
      <t>1</t>
    </r>
  </si>
  <si>
    <t>1 Refer the income under all the head other than those taxable at the special rate.</t>
  </si>
  <si>
    <t>How to Use the Income Tax Calculator?</t>
  </si>
  <si>
    <r>
      <t>1. Enter Your Income</t>
    </r>
    <r>
      <rPr>
        <sz val="10"/>
        <rFont val="Times New Roman"/>
        <family val="1"/>
      </rPr>
      <t xml:space="preserve"> – Input your total income </t>
    </r>
    <r>
      <rPr>
        <sz val="10"/>
        <color rgb="FFEE0000"/>
        <rFont val="Times New Roman"/>
        <family val="1"/>
      </rPr>
      <t>(excluding special-rate incomes like capital gains).</t>
    </r>
  </si>
  <si>
    <r>
      <t>2. Add Investments/Deductions</t>
    </r>
    <r>
      <rPr>
        <sz val="10"/>
        <color theme="1"/>
        <rFont val="Times New Roman"/>
        <family val="1"/>
      </rPr>
      <t xml:space="preserve"> and TDS/Advance tax if any </t>
    </r>
    <r>
      <rPr>
        <b/>
        <sz val="10"/>
        <color theme="1"/>
        <rFont val="Times New Roman"/>
        <family val="1"/>
      </rPr>
      <t>Regime</t>
    </r>
    <r>
      <rPr>
        <sz val="10"/>
        <color theme="1"/>
        <rFont val="Times New Roman"/>
        <family val="1"/>
      </rPr>
      <t>.</t>
    </r>
  </si>
  <si>
    <r>
      <t>3. Check Tax Liability</t>
    </r>
    <r>
      <rPr>
        <sz val="10"/>
        <color theme="1"/>
        <rFont val="Times New Roman"/>
        <family val="1"/>
      </rPr>
      <t> – The calculator displays tax under both regimes for comparison.</t>
    </r>
  </si>
  <si>
    <r>
      <t>4. Choose right regime</t>
    </r>
    <r>
      <rPr>
        <sz val="10"/>
        <color theme="1"/>
        <rFont val="Times New Roman"/>
        <family val="1"/>
      </rPr>
      <t> – opt the regime that offers lower tax liability.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</si>
</sst>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theme="1"/>
      <name val="Calibri Light"/>
      <family val="2"/>
      <scheme val="major"/>
    </font>
    <font>
      <i/>
      <u/>
      <sz val="36"/>
      <color theme="5" tint="-0.49998474074526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i/>
      <vertAlign val="superscript"/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EE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2" borderId="1" xfId="0" applyFont="1" applyFill="1" applyBorder="1"/>
    <xf numFmtId="0" fontId="3" fillId="2" borderId="1" xfId="0" applyFont="1" applyFill="1" applyBorder="1"/>
    <xf numFmtId="9" fontId="1" fillId="0" borderId="1" xfId="0" applyNumberFormat="1" applyFont="1" applyBorder="1"/>
    <xf numFmtId="3" fontId="1" fillId="0" borderId="1" xfId="0" applyNumberFormat="1" applyFont="1" applyBorder="1"/>
    <xf numFmtId="3" fontId="4" fillId="3" borderId="1" xfId="0" applyNumberFormat="1" applyFont="1" applyFill="1" applyBorder="1"/>
    <xf numFmtId="3" fontId="3" fillId="2" borderId="1" xfId="0" applyNumberFormat="1" applyFont="1" applyFill="1" applyBorder="1"/>
    <xf numFmtId="0" fontId="6" fillId="0" borderId="0" xfId="0" applyFont="1"/>
    <xf numFmtId="0" fontId="1" fillId="0" borderId="1" xfId="0" applyFont="1" applyBorder="1" applyAlignment="1">
      <alignment vertical="top" wrapText="1"/>
    </xf>
    <xf numFmtId="3" fontId="4" fillId="3" borderId="1" xfId="0" applyNumberFormat="1" applyFont="1" applyFill="1" applyBorder="1" applyAlignment="1">
      <alignment vertical="top"/>
    </xf>
    <xf numFmtId="0" fontId="4" fillId="0" borderId="0" xfId="0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11" fillId="4" borderId="13" xfId="0" applyFont="1" applyFill="1" applyBorder="1" applyAlignment="1">
      <alignment horizontal="left"/>
    </xf>
    <xf numFmtId="0" fontId="11" fillId="4" borderId="14" xfId="0" applyFont="1" applyFill="1" applyBorder="1" applyAlignment="1">
      <alignment horizontal="left"/>
    </xf>
    <xf numFmtId="0" fontId="11" fillId="4" borderId="15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left" vertical="center"/>
    </xf>
    <xf numFmtId="0" fontId="7" fillId="4" borderId="7" xfId="1" applyFont="1" applyFill="1" applyBorder="1" applyAlignment="1">
      <alignment horizontal="left" vertical="center"/>
    </xf>
    <xf numFmtId="0" fontId="7" fillId="4" borderId="8" xfId="1" applyFont="1" applyFill="1" applyBorder="1" applyAlignment="1">
      <alignment horizontal="left" vertical="center"/>
    </xf>
    <xf numFmtId="0" fontId="7" fillId="4" borderId="9" xfId="1" applyFont="1" applyFill="1" applyBorder="1" applyAlignment="1">
      <alignment horizontal="left" vertical="center"/>
    </xf>
    <xf numFmtId="0" fontId="7" fillId="4" borderId="0" xfId="1" applyFont="1" applyFill="1" applyBorder="1" applyAlignment="1">
      <alignment horizontal="left" vertical="center"/>
    </xf>
    <xf numFmtId="0" fontId="7" fillId="4" borderId="10" xfId="1" applyFont="1" applyFill="1" applyBorder="1" applyAlignment="1">
      <alignment horizontal="left" vertical="center"/>
    </xf>
    <xf numFmtId="0" fontId="7" fillId="4" borderId="11" xfId="1" applyFont="1" applyFill="1" applyBorder="1" applyAlignment="1">
      <alignment horizontal="left" vertical="center"/>
    </xf>
    <xf numFmtId="0" fontId="7" fillId="4" borderId="5" xfId="1" applyFont="1" applyFill="1" applyBorder="1" applyAlignment="1">
      <alignment horizontal="left" vertical="center"/>
    </xf>
    <xf numFmtId="0" fontId="7" fillId="4" borderId="12" xfId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wrapText="1"/>
    </xf>
    <xf numFmtId="0" fontId="8" fillId="4" borderId="13" xfId="0" applyFont="1" applyFill="1" applyBorder="1" applyAlignment="1">
      <alignment horizontal="left"/>
    </xf>
    <xf numFmtId="0" fontId="8" fillId="4" borderId="14" xfId="0" applyFont="1" applyFill="1" applyBorder="1" applyAlignment="1">
      <alignment horizontal="left"/>
    </xf>
    <xf numFmtId="0" fontId="8" fillId="4" borderId="15" xfId="0" applyFont="1" applyFill="1" applyBorder="1" applyAlignment="1">
      <alignment horizontal="left"/>
    </xf>
    <xf numFmtId="0" fontId="8" fillId="4" borderId="13" xfId="0" applyFont="1" applyFill="1" applyBorder="1" applyAlignment="1">
      <alignment horizontal="left" wrapText="1"/>
    </xf>
    <xf numFmtId="0" fontId="8" fillId="4" borderId="14" xfId="0" applyFont="1" applyFill="1" applyBorder="1" applyAlignment="1">
      <alignment horizontal="left" wrapText="1"/>
    </xf>
    <xf numFmtId="0" fontId="8" fillId="4" borderId="15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axbizmantra.com/" TargetMode="External"/><Relationship Id="rId1" Type="http://schemas.openxmlformats.org/officeDocument/2006/relationships/hyperlink" Target="http://www.taxbizmant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B8CFD-FC59-4448-BBCD-D0FD8B62FC6D}">
  <sheetPr codeName="Sheet7">
    <tabColor rgb="FF002060"/>
  </sheetPr>
  <dimension ref="A1:M32"/>
  <sheetViews>
    <sheetView tabSelected="1" workbookViewId="0">
      <pane ySplit="10" topLeftCell="A11" activePane="bottomLeft" state="frozen"/>
      <selection pane="bottomLeft" activeCell="B12" sqref="B12"/>
    </sheetView>
  </sheetViews>
  <sheetFormatPr defaultRowHeight="14.5" x14ac:dyDescent="0.35"/>
  <cols>
    <col min="1" max="1" width="22.6328125" customWidth="1"/>
    <col min="2" max="2" width="26.7265625" customWidth="1"/>
    <col min="3" max="3" width="22.1796875" customWidth="1"/>
    <col min="8" max="9" width="18.6328125" customWidth="1"/>
    <col min="11" max="12" width="18.6328125" customWidth="1"/>
  </cols>
  <sheetData>
    <row r="1" spans="1:13" x14ac:dyDescent="0.35">
      <c r="A1" s="21" t="s">
        <v>39</v>
      </c>
      <c r="B1" s="22"/>
      <c r="C1" s="23"/>
    </row>
    <row r="2" spans="1:13" x14ac:dyDescent="0.35">
      <c r="A2" s="24"/>
      <c r="B2" s="25"/>
      <c r="C2" s="26"/>
    </row>
    <row r="3" spans="1:13" x14ac:dyDescent="0.35">
      <c r="A3" s="24"/>
      <c r="B3" s="25"/>
      <c r="C3" s="26"/>
    </row>
    <row r="4" spans="1:13" x14ac:dyDescent="0.35">
      <c r="A4" s="27"/>
      <c r="B4" s="28"/>
      <c r="C4" s="29"/>
    </row>
    <row r="5" spans="1:13" x14ac:dyDescent="0.35">
      <c r="A5" s="3" t="s">
        <v>38</v>
      </c>
      <c r="B5" s="3"/>
      <c r="C5" s="3"/>
      <c r="D5" s="1"/>
      <c r="E5" s="1"/>
      <c r="F5" s="1"/>
      <c r="G5" s="1"/>
      <c r="H5" s="2" t="s">
        <v>1</v>
      </c>
      <c r="I5" s="2"/>
      <c r="J5" s="1"/>
      <c r="K5" s="2"/>
      <c r="L5" s="2"/>
      <c r="M5" s="1"/>
    </row>
    <row r="6" spans="1:13" ht="41.5" x14ac:dyDescent="0.35">
      <c r="A6" s="10" t="s">
        <v>43</v>
      </c>
      <c r="B6" s="11">
        <v>1500000</v>
      </c>
      <c r="C6" s="18" t="s">
        <v>36</v>
      </c>
      <c r="D6" s="1"/>
      <c r="E6" s="9"/>
      <c r="F6" s="1"/>
      <c r="G6" s="1"/>
      <c r="H6" s="2"/>
      <c r="I6" s="2"/>
      <c r="J6" s="1"/>
      <c r="K6" s="2"/>
      <c r="L6" s="2"/>
      <c r="M6" s="1"/>
    </row>
    <row r="7" spans="1:13" x14ac:dyDescent="0.35">
      <c r="A7" s="2" t="s">
        <v>37</v>
      </c>
      <c r="B7" s="7">
        <v>0</v>
      </c>
      <c r="C7" s="19"/>
      <c r="D7" s="1"/>
      <c r="E7" s="1"/>
      <c r="F7" s="1"/>
      <c r="G7" s="1"/>
      <c r="H7" s="2"/>
      <c r="I7" s="2"/>
      <c r="J7" s="1"/>
      <c r="K7" s="2"/>
      <c r="L7" s="2"/>
      <c r="M7" s="1"/>
    </row>
    <row r="8" spans="1:13" x14ac:dyDescent="0.35">
      <c r="A8" s="2" t="s">
        <v>6</v>
      </c>
      <c r="B8" s="7">
        <v>0</v>
      </c>
      <c r="C8" s="20"/>
      <c r="D8" s="1"/>
      <c r="E8" s="1"/>
      <c r="F8" s="1"/>
      <c r="G8" s="1"/>
      <c r="H8" s="2" t="s">
        <v>2</v>
      </c>
      <c r="I8" s="2" t="s">
        <v>3</v>
      </c>
      <c r="J8" s="1"/>
      <c r="K8" s="2" t="s">
        <v>2</v>
      </c>
      <c r="L8" s="2" t="s">
        <v>4</v>
      </c>
      <c r="M8" s="1"/>
    </row>
    <row r="9" spans="1:13" x14ac:dyDescent="0.35">
      <c r="A9" s="2"/>
      <c r="B9" s="2"/>
      <c r="C9" s="2"/>
      <c r="D9" s="1"/>
      <c r="E9" s="1"/>
      <c r="F9" s="1"/>
      <c r="G9" s="1"/>
      <c r="H9" s="2" t="s">
        <v>7</v>
      </c>
      <c r="I9" s="5">
        <v>0</v>
      </c>
      <c r="J9" s="1"/>
      <c r="K9" s="2" t="s">
        <v>11</v>
      </c>
      <c r="L9" s="5">
        <v>0</v>
      </c>
      <c r="M9" s="1"/>
    </row>
    <row r="10" spans="1:13" x14ac:dyDescent="0.35">
      <c r="A10" s="3" t="s">
        <v>33</v>
      </c>
      <c r="B10" s="3" t="s">
        <v>18</v>
      </c>
      <c r="C10" s="3" t="s">
        <v>19</v>
      </c>
      <c r="D10" s="1"/>
      <c r="E10" s="1"/>
      <c r="F10" s="1"/>
      <c r="G10" s="1"/>
      <c r="H10" s="2" t="s">
        <v>8</v>
      </c>
      <c r="I10" s="5">
        <v>0.05</v>
      </c>
      <c r="J10" s="1"/>
      <c r="K10" s="2" t="s">
        <v>12</v>
      </c>
      <c r="L10" s="5">
        <v>0.05</v>
      </c>
      <c r="M10" s="1"/>
    </row>
    <row r="11" spans="1:13" x14ac:dyDescent="0.35">
      <c r="A11" s="2" t="s">
        <v>5</v>
      </c>
      <c r="B11" s="6">
        <f>B6</f>
        <v>1500000</v>
      </c>
      <c r="C11" s="6">
        <f>B6</f>
        <v>1500000</v>
      </c>
      <c r="D11" s="1"/>
      <c r="E11" s="1"/>
      <c r="F11" s="1"/>
      <c r="G11" s="1"/>
      <c r="H11" s="2" t="s">
        <v>9</v>
      </c>
      <c r="I11" s="5">
        <v>0.2</v>
      </c>
      <c r="J11" s="1"/>
      <c r="K11" s="2" t="s">
        <v>13</v>
      </c>
      <c r="L11" s="5">
        <v>0.1</v>
      </c>
      <c r="M11" s="1"/>
    </row>
    <row r="12" spans="1:13" x14ac:dyDescent="0.35">
      <c r="A12" s="2" t="s">
        <v>0</v>
      </c>
      <c r="B12" s="6">
        <v>50000</v>
      </c>
      <c r="C12" s="6">
        <v>75000</v>
      </c>
      <c r="D12" s="1"/>
      <c r="E12" s="1"/>
      <c r="F12" s="1"/>
      <c r="G12" s="1"/>
      <c r="H12" s="2" t="s">
        <v>10</v>
      </c>
      <c r="I12" s="5">
        <v>0.3</v>
      </c>
      <c r="J12" s="1"/>
      <c r="K12" s="2" t="s">
        <v>14</v>
      </c>
      <c r="L12" s="5">
        <v>0.15</v>
      </c>
      <c r="M12" s="1"/>
    </row>
    <row r="13" spans="1:13" x14ac:dyDescent="0.35">
      <c r="A13" s="2" t="s">
        <v>37</v>
      </c>
      <c r="B13" s="6">
        <f>B7</f>
        <v>0</v>
      </c>
      <c r="C13" s="6">
        <v>0</v>
      </c>
      <c r="D13" s="1"/>
      <c r="E13" s="1"/>
      <c r="F13" s="1"/>
      <c r="G13" s="1"/>
      <c r="H13" s="1"/>
      <c r="I13" s="1"/>
      <c r="J13" s="1"/>
      <c r="K13" s="2" t="s">
        <v>15</v>
      </c>
      <c r="L13" s="5">
        <v>0.2</v>
      </c>
      <c r="M13" s="1"/>
    </row>
    <row r="14" spans="1:13" x14ac:dyDescent="0.35">
      <c r="A14" s="2" t="s">
        <v>20</v>
      </c>
      <c r="B14" s="6">
        <f>B11-B13-B12</f>
        <v>1450000</v>
      </c>
      <c r="C14" s="6">
        <f>C11-C13-C12</f>
        <v>1425000</v>
      </c>
      <c r="D14" s="1"/>
      <c r="E14" s="1"/>
      <c r="F14" s="1"/>
      <c r="G14" s="1"/>
      <c r="H14" s="1"/>
      <c r="I14" s="1"/>
      <c r="J14" s="1"/>
      <c r="K14" s="2" t="s">
        <v>16</v>
      </c>
      <c r="L14" s="5">
        <v>0.25</v>
      </c>
      <c r="M14" s="1"/>
    </row>
    <row r="15" spans="1:13" x14ac:dyDescent="0.35">
      <c r="A15" s="2" t="s">
        <v>21</v>
      </c>
      <c r="B15" s="6">
        <f>IF(B14&gt;250000, (MIN(B14,500000)-250000)*5%, 0)</f>
        <v>12500</v>
      </c>
      <c r="C15" s="6">
        <f>IF(C14&gt;400000, (MIN(C14,800000)-400000)*5%, 0)</f>
        <v>20000</v>
      </c>
      <c r="D15" s="1"/>
      <c r="E15" s="1"/>
      <c r="F15" s="1"/>
      <c r="G15" s="1"/>
      <c r="H15" s="1"/>
      <c r="I15" s="1"/>
      <c r="J15" s="1"/>
      <c r="K15" s="2" t="s">
        <v>17</v>
      </c>
      <c r="L15" s="5">
        <v>0.3</v>
      </c>
      <c r="M15" s="1"/>
    </row>
    <row r="16" spans="1:13" x14ac:dyDescent="0.35">
      <c r="A16" s="2" t="s">
        <v>22</v>
      </c>
      <c r="B16" s="6"/>
      <c r="C16" s="6">
        <f>IF(C14&gt;800000, (MIN(C14,1200000)-800000)*10%, 0)</f>
        <v>40000</v>
      </c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35">
      <c r="A17" s="2" t="s">
        <v>23</v>
      </c>
      <c r="B17" s="6"/>
      <c r="C17" s="6">
        <f>IF(C14&gt;1200000, (MIN(C14,1600000)-1200000)*15%, 0)</f>
        <v>33750</v>
      </c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35">
      <c r="A18" s="2" t="s">
        <v>24</v>
      </c>
      <c r="B18" s="6">
        <f>IF(B14&gt;500000, (MIN(B14,1000000)-500000)*20%, 0)</f>
        <v>100000</v>
      </c>
      <c r="C18" s="6">
        <f>IF(C14&gt;1600000, (MIN(C14,2000000)-1600000)*20%, 0)</f>
        <v>0</v>
      </c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35">
      <c r="A19" s="2" t="s">
        <v>25</v>
      </c>
      <c r="B19" s="6"/>
      <c r="C19" s="6">
        <f>IF(C14&gt;2000000, (MIN(C14,2400000)-2000000)*25%, 0)</f>
        <v>0</v>
      </c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35">
      <c r="A20" s="2" t="s">
        <v>26</v>
      </c>
      <c r="B20" s="6">
        <f>IF(B14&gt;1000000, (B14-1000000)*30%, 0)</f>
        <v>135000</v>
      </c>
      <c r="C20" s="6">
        <f>IF(C14&gt;2400000, (C14-2400000)*30%, 0)</f>
        <v>0</v>
      </c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35">
      <c r="A21" s="2" t="s">
        <v>27</v>
      </c>
      <c r="B21" s="6">
        <f>IF(B14&lt;=500000, MIN(SUM(B15,B18,B20),12500), 0)</f>
        <v>0</v>
      </c>
      <c r="C21" s="6">
        <f>IF(C14&lt;=1200000, MIN(SUM(C15:C20),60000), 0)</f>
        <v>0</v>
      </c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35">
      <c r="A22" s="2" t="s">
        <v>28</v>
      </c>
      <c r="B22" s="6">
        <f>IF(AND(B14&gt;5000000,B14&lt;=10000000), (SUM(B15,B18,B20)-B21)*10%, 0)</f>
        <v>0</v>
      </c>
      <c r="C22" s="6">
        <f>IF(AND(C14&gt;5000000,C14&lt;=10000000), (SUM(C15:C20)-C21)*10%, 0)</f>
        <v>0</v>
      </c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35">
      <c r="A23" s="2" t="s">
        <v>29</v>
      </c>
      <c r="B23" s="6">
        <f>IF(AND(B14&gt;10000000,B14&lt;=20000000), (SUM(B15,B18,B20)-B21)*15%, 0)</f>
        <v>0</v>
      </c>
      <c r="C23" s="6">
        <f>IF(AND(C14&gt;10000000,C14&lt;=20000000), (SUM(C15:C20)-C21)*15%, 0)</f>
        <v>0</v>
      </c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35">
      <c r="A24" s="2" t="s">
        <v>34</v>
      </c>
      <c r="B24" s="6">
        <f>IF(AND(B14&gt;20000000,B14&lt;=50000000), (SUM(B15,B18,B20)-B21)*25%, 0)</f>
        <v>0</v>
      </c>
      <c r="C24" s="6">
        <f>IF(C14&gt;20000000, (SUM(C15:C20)-C21)*25%, 0)</f>
        <v>0</v>
      </c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35">
      <c r="A25" s="2" t="s">
        <v>35</v>
      </c>
      <c r="B25" s="6">
        <f>IF(B14&gt;50000000, (SUM(B15,B18,B20)-B21)*37%, 0)</f>
        <v>0</v>
      </c>
      <c r="C25" s="6">
        <v>0</v>
      </c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35">
      <c r="A26" s="2" t="s">
        <v>30</v>
      </c>
      <c r="B26" s="6">
        <f>(SUM(B15,B18,B20,B22:B25)-B21)*4%</f>
        <v>9900</v>
      </c>
      <c r="C26" s="6">
        <f>(SUM(C15:C20,C22:C24)-C21)*4%</f>
        <v>3750</v>
      </c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5">
      <c r="A27" s="4" t="s">
        <v>31</v>
      </c>
      <c r="B27" s="8">
        <f>SUM(B15,B18,B20,B22:B25,B26)-B21</f>
        <v>257400</v>
      </c>
      <c r="C27" s="8">
        <f>SUM(C15:C20,C22:C24,C26)-C21</f>
        <v>97500</v>
      </c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35">
      <c r="A28" s="2" t="s">
        <v>32</v>
      </c>
      <c r="B28" s="6">
        <f>IF(B8&gt;B27,B8-B27,0)</f>
        <v>0</v>
      </c>
      <c r="C28" s="6">
        <f>IF(B8&gt;C27,B8-C27,0)</f>
        <v>0</v>
      </c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33" customHeight="1" x14ac:dyDescent="0.35">
      <c r="A29" s="30" t="s">
        <v>40</v>
      </c>
      <c r="B29" s="30"/>
      <c r="C29" s="30"/>
    </row>
    <row r="30" spans="1:13" ht="15.5" x14ac:dyDescent="0.35">
      <c r="A30" s="31" t="s">
        <v>41</v>
      </c>
      <c r="B30" s="32"/>
      <c r="C30" s="33"/>
    </row>
    <row r="31" spans="1:13" ht="32" customHeight="1" x14ac:dyDescent="0.35">
      <c r="A31" s="34" t="s">
        <v>42</v>
      </c>
      <c r="B31" s="35"/>
      <c r="C31" s="36"/>
    </row>
    <row r="32" spans="1:13" ht="16.5" x14ac:dyDescent="0.35">
      <c r="A32" s="15" t="s">
        <v>44</v>
      </c>
      <c r="B32" s="16"/>
      <c r="C32" s="17"/>
    </row>
  </sheetData>
  <sheetProtection sheet="1" objects="1" scenarios="1"/>
  <protectedRanges>
    <protectedRange sqref="B6:B8" name="Range1"/>
  </protectedRanges>
  <mergeCells count="6">
    <mergeCell ref="A32:C32"/>
    <mergeCell ref="C6:C8"/>
    <mergeCell ref="A1:C4"/>
    <mergeCell ref="A29:C29"/>
    <mergeCell ref="A30:C30"/>
    <mergeCell ref="A31:C31"/>
  </mergeCells>
  <hyperlinks>
    <hyperlink ref="A1" r:id="rId1" display="www.taxbizmantra.com" xr:uid="{C2B3016E-F609-4E09-8355-DEDC7A03329F}"/>
    <hyperlink ref="A1:C4" r:id="rId2" display="TAXBIZMANTRA.COM" xr:uid="{B0610778-74FC-4E89-8F44-EDBCDB77D491}"/>
  </hyperlinks>
  <pageMargins left="0.7" right="0.7" top="0.75" bottom="0.75" header="0.3" footer="0.3"/>
  <pageSetup paperSize="9" orientation="portrait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BAE64-CD06-4052-A22B-33D7AB515E00}">
  <dimension ref="B2:B6"/>
  <sheetViews>
    <sheetView showGridLines="0" workbookViewId="0">
      <selection activeCell="B2" sqref="B2"/>
    </sheetView>
  </sheetViews>
  <sheetFormatPr defaultRowHeight="14.5" x14ac:dyDescent="0.35"/>
  <cols>
    <col min="2" max="2" width="75.453125" bestFit="1" customWidth="1"/>
  </cols>
  <sheetData>
    <row r="2" spans="2:2" x14ac:dyDescent="0.35">
      <c r="B2" s="12" t="s">
        <v>45</v>
      </c>
    </row>
    <row r="3" spans="2:2" x14ac:dyDescent="0.35">
      <c r="B3" s="13" t="s">
        <v>46</v>
      </c>
    </row>
    <row r="4" spans="2:2" x14ac:dyDescent="0.35">
      <c r="B4" s="14" t="s">
        <v>47</v>
      </c>
    </row>
    <row r="5" spans="2:2" x14ac:dyDescent="0.35">
      <c r="B5" s="14" t="s">
        <v>48</v>
      </c>
    </row>
    <row r="6" spans="2:2" x14ac:dyDescent="0.35">
      <c r="B6" s="1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Tax Calculator FY 2025-26</vt:lpstr>
      <vt:lpstr>Instruction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Roy</dc:creator>
  <cp:lastModifiedBy>MS Roy</cp:lastModifiedBy>
  <dcterms:created xsi:type="dcterms:W3CDTF">2015-06-05T18:17:20Z</dcterms:created>
  <dcterms:modified xsi:type="dcterms:W3CDTF">2025-07-27T16:29:16Z</dcterms:modified>
</cp:coreProperties>
</file>