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ACER Data website\MAYA\taxbizmantra site\Article\Process Improvement\Monthend close\"/>
    </mc:Choice>
  </mc:AlternateContent>
  <xr:revisionPtr revIDLastSave="0" documentId="13_ncr:1_{C697330E-C974-4C42-8B7B-A7BE5163FD77}" xr6:coauthVersionLast="47" xr6:coauthVersionMax="47" xr10:uidLastSave="{00000000-0000-0000-0000-000000000000}"/>
  <bookViews>
    <workbookView xWindow="-120" yWindow="-120" windowWidth="25440" windowHeight="15270" activeTab="3" xr2:uid="{00000000-000D-0000-FFFF-FFFF00000000}"/>
  </bookViews>
  <sheets>
    <sheet name="Closing Tasks" sheetId="1" r:id="rId1"/>
    <sheet name="Dashboard" sheetId="2" r:id="rId2"/>
    <sheet name="Maker-Checker" sheetId="3" r:id="rId3"/>
    <sheet name="read m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2" l="1"/>
  <c r="C4" i="2"/>
  <c r="B13" i="2"/>
  <c r="B17" i="2"/>
  <c r="B24" i="2" a="1"/>
  <c r="B24" i="2" s="1"/>
  <c r="B8" i="3"/>
  <c r="B7" i="3"/>
  <c r="B6" i="3"/>
  <c r="B5" i="3"/>
  <c r="B4" i="3"/>
  <c r="B3" i="3"/>
  <c r="B32" i="2"/>
  <c r="B31" i="2"/>
  <c r="B30" i="2"/>
  <c r="B29" i="2"/>
  <c r="B28" i="2"/>
  <c r="B27" i="2"/>
  <c r="B26" i="2"/>
  <c r="B25" i="2"/>
  <c r="B18" i="2"/>
  <c r="B16" i="2"/>
  <c r="B15" i="2"/>
  <c r="B14" i="2"/>
  <c r="C8" i="2"/>
  <c r="A8" i="2"/>
  <c r="G4" i="2"/>
  <c r="E4" i="2"/>
  <c r="A4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<sst xmlns="http://schemas.openxmlformats.org/spreadsheetml/2006/main" count="784" uniqueCount="173">
  <si>
    <t>Task ID</t>
  </si>
  <si>
    <t>Task Description</t>
  </si>
  <si>
    <t>Category</t>
  </si>
  <si>
    <t>Priority</t>
  </si>
  <si>
    <t>Assigned To/Maker</t>
  </si>
  <si>
    <t>Checker</t>
  </si>
  <si>
    <t>Status</t>
  </si>
  <si>
    <t>Completion %</t>
  </si>
  <si>
    <t>Overdue?</t>
  </si>
  <si>
    <t>Closing Period</t>
  </si>
  <si>
    <t>Pending at  Level</t>
  </si>
  <si>
    <t>Task Name</t>
  </si>
  <si>
    <t>Due Date</t>
  </si>
  <si>
    <t>Target Day</t>
  </si>
  <si>
    <t>Maker-Checker Req?</t>
  </si>
  <si>
    <t>Checker Approved?</t>
  </si>
  <si>
    <t>CFO Sign-off Needed</t>
  </si>
  <si>
    <t>CFO Approved?</t>
  </si>
  <si>
    <t>Exception (Late Entry?)</t>
  </si>
  <si>
    <t>Reporting Period</t>
  </si>
  <si>
    <t>Pending at Level</t>
  </si>
  <si>
    <t>T001</t>
  </si>
  <si>
    <t>Bank Reconciliation - Operating Accounts</t>
  </si>
  <si>
    <t>Cash Management</t>
  </si>
  <si>
    <t>High</t>
  </si>
  <si>
    <t>T+2</t>
  </si>
  <si>
    <t>Treasury Team</t>
  </si>
  <si>
    <t>finance controller</t>
  </si>
  <si>
    <t>Completed</t>
  </si>
  <si>
    <t>100%</t>
  </si>
  <si>
    <t>No</t>
  </si>
  <si>
    <t>30/06/2025</t>
  </si>
  <si>
    <t>Maker</t>
  </si>
  <si>
    <t>Yes</t>
  </si>
  <si>
    <t>6/2025</t>
  </si>
  <si>
    <t>T002</t>
  </si>
  <si>
    <t>Bank Reconciliation - Investment Accounts</t>
  </si>
  <si>
    <t>T003</t>
  </si>
  <si>
    <t>Petty Cash Reconciliation</t>
  </si>
  <si>
    <t>Medium</t>
  </si>
  <si>
    <t>Accounting Team</t>
  </si>
  <si>
    <t>CFO approval</t>
  </si>
  <si>
    <t>CFO</t>
  </si>
  <si>
    <t>T004</t>
  </si>
  <si>
    <t>Credit Card Reconciliation</t>
  </si>
  <si>
    <t>T005</t>
  </si>
  <si>
    <t>A/R Aging Analysis</t>
  </si>
  <si>
    <t>Receivables</t>
  </si>
  <si>
    <t>A/R Team</t>
  </si>
  <si>
    <t>T006</t>
  </si>
  <si>
    <t>Bad Debt Provision Review</t>
  </si>
  <si>
    <t>T-1</t>
  </si>
  <si>
    <t>T007</t>
  </si>
  <si>
    <t>Customer Credit Note Processing</t>
  </si>
  <si>
    <t>T-5</t>
  </si>
  <si>
    <t>T008</t>
  </si>
  <si>
    <t>Intercompany Receivables Reconciliation</t>
  </si>
  <si>
    <t>T009</t>
  </si>
  <si>
    <t>A/P Aging and Accruals</t>
  </si>
  <si>
    <t>Payables</t>
  </si>
  <si>
    <t>A/P Team</t>
  </si>
  <si>
    <t>In Progress</t>
  </si>
  <si>
    <t>75%</t>
  </si>
  <si>
    <t>T010</t>
  </si>
  <si>
    <t>Vendor Statement Reconciliation</t>
  </si>
  <si>
    <t>60%</t>
  </si>
  <si>
    <t>T011</t>
  </si>
  <si>
    <t>Accrued Expenses Review</t>
  </si>
  <si>
    <t>T+3</t>
  </si>
  <si>
    <t>Pending</t>
  </si>
  <si>
    <t>0%</t>
  </si>
  <si>
    <t>T012</t>
  </si>
  <si>
    <t>Intercompany Payables Reconciliation</t>
  </si>
  <si>
    <t>T013</t>
  </si>
  <si>
    <t>Physical Inventory Count Reconciliation</t>
  </si>
  <si>
    <t>Inventory</t>
  </si>
  <si>
    <t>Warehouse Team</t>
  </si>
  <si>
    <t>40%</t>
  </si>
  <si>
    <t>T014</t>
  </si>
  <si>
    <t>Inventory Valuation (FIFO/LIFO)</t>
  </si>
  <si>
    <t>Cost Accounting</t>
  </si>
  <si>
    <t>T015</t>
  </si>
  <si>
    <t>Obsolete Inventory Provision</t>
  </si>
  <si>
    <t>T016</t>
  </si>
  <si>
    <t>Work-in-Process Valuation</t>
  </si>
  <si>
    <t>T017</t>
  </si>
  <si>
    <t>Depreciation Calculation</t>
  </si>
  <si>
    <t>Fixed Assets</t>
  </si>
  <si>
    <t>Fixed Assets Team</t>
  </si>
  <si>
    <t>T018</t>
  </si>
  <si>
    <t>Asset Addition/Disposal Review</t>
  </si>
  <si>
    <t>T019</t>
  </si>
  <si>
    <t>Impairment Assessment</t>
  </si>
  <si>
    <t>Low</t>
  </si>
  <si>
    <t>T020</t>
  </si>
  <si>
    <t>Payroll Accruals</t>
  </si>
  <si>
    <t>Payroll</t>
  </si>
  <si>
    <t>T-4</t>
  </si>
  <si>
    <t>HR/Payroll</t>
  </si>
  <si>
    <t>80%</t>
  </si>
  <si>
    <t>T021</t>
  </si>
  <si>
    <t>Vacation/Sick Leave Liability</t>
  </si>
  <si>
    <t>T022</t>
  </si>
  <si>
    <t>Bonus and Commission Accruals</t>
  </si>
  <si>
    <t>T023</t>
  </si>
  <si>
    <t>Revenue Recognition Review</t>
  </si>
  <si>
    <t>Revenue</t>
  </si>
  <si>
    <t>Revenue Team</t>
  </si>
  <si>
    <t>70%</t>
  </si>
  <si>
    <t>T024</t>
  </si>
  <si>
    <t>Deferred Revenue Analysis</t>
  </si>
  <si>
    <t>T025</t>
  </si>
  <si>
    <t>Contract Asset/Liability Review</t>
  </si>
  <si>
    <t>T026</t>
  </si>
  <si>
    <t>Journal Entry Review</t>
  </si>
  <si>
    <t>General Ledger</t>
  </si>
  <si>
    <t>Accounting Manager</t>
  </si>
  <si>
    <t>T027</t>
  </si>
  <si>
    <t>Account Reconciliations Review</t>
  </si>
  <si>
    <t>T028</t>
  </si>
  <si>
    <t>Accrual of Interest expenses</t>
  </si>
  <si>
    <t>T029</t>
  </si>
  <si>
    <t xml:space="preserve">Accrual of inter-company interest </t>
  </si>
  <si>
    <t>T030</t>
  </si>
  <si>
    <t>Accrual entry of earned interest on FD</t>
  </si>
  <si>
    <t>T031</t>
  </si>
  <si>
    <t>Fixed deposit reclass</t>
  </si>
  <si>
    <t>T032</t>
  </si>
  <si>
    <t>Vendor reclass</t>
  </si>
  <si>
    <t>T033</t>
  </si>
  <si>
    <t>Reconciliation of withholding tax deduction and GST booking</t>
  </si>
  <si>
    <t>Tax</t>
  </si>
  <si>
    <t>Tax manager</t>
  </si>
  <si>
    <t>T034</t>
  </si>
  <si>
    <t>Trial Balance Preparation</t>
  </si>
  <si>
    <t>T035</t>
  </si>
  <si>
    <t>Financial Statement Preparation</t>
  </si>
  <si>
    <t>Reporting</t>
  </si>
  <si>
    <t>Financial Reporting</t>
  </si>
  <si>
    <t>T036</t>
  </si>
  <si>
    <t>Management Report Preparation</t>
  </si>
  <si>
    <t>T037</t>
  </si>
  <si>
    <t>Tax Provision Calculation</t>
  </si>
  <si>
    <t>Tax Team</t>
  </si>
  <si>
    <t>Regulatory Reporting Preparation</t>
  </si>
  <si>
    <t>Compliance</t>
  </si>
  <si>
    <t>Compliance Team</t>
  </si>
  <si>
    <t>Month-End Closing Dashboard — T+3</t>
  </si>
  <si>
    <t>Total Tasks</t>
  </si>
  <si>
    <t>Done</t>
  </si>
  <si>
    <t>Not Started</t>
  </si>
  <si>
    <t>Blocked/Deferred</t>
  </si>
  <si>
    <t>Overdue</t>
  </si>
  <si>
    <t>Count</t>
  </si>
  <si>
    <t>Blocked</t>
  </si>
  <si>
    <t>Deferred</t>
  </si>
  <si>
    <t>T-3</t>
  </si>
  <si>
    <t>T-2</t>
  </si>
  <si>
    <t>T</t>
  </si>
  <si>
    <t>T+1</t>
  </si>
  <si>
    <t>Maker-Checker &amp; CFO Approvals — Status</t>
  </si>
  <si>
    <t>MC Required</t>
  </si>
  <si>
    <t>MC Pending Approval</t>
  </si>
  <si>
    <t>CFO Pending Approval</t>
  </si>
  <si>
    <t>Late Entry Exceptions</t>
  </si>
  <si>
    <t>Overdue MC/CFO Items</t>
  </si>
  <si>
    <t>Target Day2</t>
  </si>
  <si>
    <t>How to use (5 steps you can do today)</t>
  </si>
  <si>
    <t>1. Paste tasks into Closing Tasks and assign an Owner.</t>
  </si>
  <si>
    <t>2. Give each task a Target Day (T-5…T+3) or a Target Date. Use Status values that are easy to maintain.</t>
  </si>
  <si>
    <t>3. For journals/invoices/critical entries, set Pending at Level (Maker, Checker, or CFO). Approval counters update automatically.</t>
  </si>
  <si>
    <t>4. Run a 15-minute daily huddle during close week: open the Dashboard, clear Overdue items first, then resolve MC/CFO Pending.</t>
  </si>
  <si>
    <t>5. Lock wins: when a flow stabilises (e.g., T-2 accruals or GR/IR clean-up), create a one-page SOP and keep tracking in the file.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</si>
</sst>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:ss"/>
  </numFmts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4"/>
      <name val="Calibri"/>
    </font>
    <font>
      <b/>
      <sz val="11"/>
      <color rgb="FFFFFFFF"/>
      <name val="Calibri"/>
    </font>
    <font>
      <b/>
      <sz val="18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E8F0FE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1" fontId="0" fillId="0" borderId="0" xfId="0" applyNumberFormat="1"/>
    <xf numFmtId="0" fontId="0" fillId="0" borderId="1" xfId="0" applyBorder="1" applyAlignment="1">
      <alignment horizontal="left" vertical="center" indent="1"/>
    </xf>
    <xf numFmtId="0" fontId="4" fillId="4" borderId="1" xfId="0" applyFont="1" applyFill="1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Tasks by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Dashboard!$B$12</c:f>
              <c:strCache>
                <c:ptCount val="1"/>
                <c:pt idx="0">
                  <c:v>Count</c:v>
                </c:pt>
              </c:strCache>
            </c:strRef>
          </c:tx>
          <c:spPr>
            <a:ln>
              <a:prstDash val="solid"/>
            </a:ln>
          </c:spPr>
          <c:cat>
            <c:strRef>
              <c:f>Dashboard!$A$13:$A$18</c:f>
              <c:strCache>
                <c:ptCount val="6"/>
                <c:pt idx="0">
                  <c:v>Done</c:v>
                </c:pt>
                <c:pt idx="1">
                  <c:v>In Progress</c:v>
                </c:pt>
                <c:pt idx="2">
                  <c:v>Not Started</c:v>
                </c:pt>
                <c:pt idx="3">
                  <c:v>Blocked</c:v>
                </c:pt>
                <c:pt idx="4">
                  <c:v>Pending</c:v>
                </c:pt>
                <c:pt idx="5">
                  <c:v>Deferred</c:v>
                </c:pt>
              </c:strCache>
            </c:strRef>
          </c:cat>
          <c:val>
            <c:numRef>
              <c:f>Dashboard!$B$13:$B$18</c:f>
              <c:numCache>
                <c:formatCode>General</c:formatCode>
                <c:ptCount val="6"/>
                <c:pt idx="0">
                  <c:v>8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25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58-459A-8F2D-52CD6FB7C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Tasks by Target Day</a:t>
            </a:r>
          </a:p>
        </c:rich>
      </c:tx>
      <c:layout>
        <c:manualLayout>
          <c:xMode val="edge"/>
          <c:yMode val="edge"/>
          <c:x val="0.32541913580246912"/>
          <c:y val="4.80139883273079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Dashboard!$B$23</c:f>
              <c:strCache>
                <c:ptCount val="1"/>
                <c:pt idx="0">
                  <c:v>Count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Dashboard!$A$24:$A$32</c:f>
              <c:strCache>
                <c:ptCount val="9"/>
                <c:pt idx="0">
                  <c:v>T-5</c:v>
                </c:pt>
                <c:pt idx="1">
                  <c:v>T-4</c:v>
                </c:pt>
                <c:pt idx="2">
                  <c:v>T-3</c:v>
                </c:pt>
                <c:pt idx="3">
                  <c:v>T-2</c:v>
                </c:pt>
                <c:pt idx="4">
                  <c:v>T-1</c:v>
                </c:pt>
                <c:pt idx="5">
                  <c:v>T</c:v>
                </c:pt>
                <c:pt idx="6">
                  <c:v>T+1</c:v>
                </c:pt>
                <c:pt idx="7">
                  <c:v>T+2</c:v>
                </c:pt>
                <c:pt idx="8">
                  <c:v>T+3</c:v>
                </c:pt>
              </c:strCache>
            </c:strRef>
          </c:cat>
          <c:val>
            <c:numRef>
              <c:f>Dashboard!$B$24:$B$32</c:f>
              <c:numCache>
                <c:formatCode>0</c:formatCode>
                <c:ptCount val="9"/>
                <c:pt idx="0">
                  <c:v>4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5</c:v>
                </c:pt>
                <c:pt idx="8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13-4E52-8689-5407B76BC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Count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5040000" cy="324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28</xdr:row>
      <xdr:rowOff>47626</xdr:rowOff>
    </xdr:from>
    <xdr:ext cx="6480000" cy="2049374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sks" displayName="Tasks" ref="A1:V39">
  <autoFilter ref="A1:V39" xr:uid="{00000000-0009-0000-0100-000001000000}"/>
  <tableColumns count="22">
    <tableColumn id="1" xr3:uid="{00000000-0010-0000-0000-000001000000}" name="Task ID"/>
    <tableColumn id="2" xr3:uid="{00000000-0010-0000-0000-000002000000}" name="Task Description"/>
    <tableColumn id="3" xr3:uid="{00000000-0010-0000-0000-000003000000}" name="Category"/>
    <tableColumn id="4" xr3:uid="{00000000-0010-0000-0000-000004000000}" name="Priority"/>
    <tableColumn id="5" xr3:uid="{00000000-0010-0000-0000-000005000000}" name="Target Day"/>
    <tableColumn id="6" xr3:uid="{00000000-0010-0000-0000-000006000000}" name="Assigned To/Maker"/>
    <tableColumn id="7" xr3:uid="{00000000-0010-0000-0000-000007000000}" name="Checker"/>
    <tableColumn id="8" xr3:uid="{00000000-0010-0000-0000-000008000000}" name="Status"/>
    <tableColumn id="9" xr3:uid="{00000000-0010-0000-0000-000009000000}" name="Completion %"/>
    <tableColumn id="10" xr3:uid="{00000000-0010-0000-0000-00000A000000}" name="Overdue?"/>
    <tableColumn id="11" xr3:uid="{00000000-0010-0000-0000-00000B000000}" name="Closing Period"/>
    <tableColumn id="13" xr3:uid="{00000000-0010-0000-0000-00000D000000}" name="Pending at  Level"/>
    <tableColumn id="14" xr3:uid="{00000000-0010-0000-0000-00000E000000}" name="Task Name"/>
    <tableColumn id="15" xr3:uid="{00000000-0010-0000-0000-00000F000000}" name="Due Date"/>
    <tableColumn id="16" xr3:uid="{00000000-0010-0000-0000-000010000000}" name="Target Day2"/>
    <tableColumn id="17" xr3:uid="{00000000-0010-0000-0000-000011000000}" name="Maker-Checker Req?"/>
    <tableColumn id="18" xr3:uid="{00000000-0010-0000-0000-000012000000}" name="Checker Approved?"/>
    <tableColumn id="19" xr3:uid="{00000000-0010-0000-0000-000013000000}" name="CFO Sign-off Needed"/>
    <tableColumn id="20" xr3:uid="{00000000-0010-0000-0000-000014000000}" name="CFO Approved?"/>
    <tableColumn id="21" xr3:uid="{00000000-0010-0000-0000-000015000000}" name="Exception (Late Entry?)"/>
    <tableColumn id="22" xr3:uid="{00000000-0010-0000-0000-000016000000}" name="Reporting Period"/>
    <tableColumn id="23" xr3:uid="{00000000-0010-0000-0000-000017000000}" name="Pending at Level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39"/>
  <sheetViews>
    <sheetView workbookViewId="0">
      <pane ySplit="1" topLeftCell="A2" activePane="bottomLeft" state="frozen"/>
      <selection pane="bottomLeft" activeCell="L1" sqref="L1:L1048576"/>
    </sheetView>
  </sheetViews>
  <sheetFormatPr defaultRowHeight="15" x14ac:dyDescent="0.25"/>
  <cols>
    <col min="1" max="1" width="13" customWidth="1"/>
    <col min="2" max="2" width="45.85546875" customWidth="1"/>
    <col min="3" max="4" width="14" customWidth="1"/>
    <col min="5" max="5" width="17" customWidth="1"/>
    <col min="6" max="6" width="23" customWidth="1"/>
    <col min="7" max="7" width="13" customWidth="1"/>
    <col min="8" max="8" width="12" customWidth="1"/>
    <col min="9" max="9" width="18" customWidth="1"/>
    <col min="10" max="10" width="14" customWidth="1"/>
    <col min="11" max="11" width="20" customWidth="1"/>
    <col min="12" max="12" width="23" customWidth="1"/>
    <col min="13" max="13" width="15" customWidth="1"/>
    <col min="14" max="14" width="14" customWidth="1"/>
    <col min="15" max="15" width="16" customWidth="1"/>
    <col min="16" max="16" width="24" customWidth="1"/>
    <col min="17" max="17" width="23" customWidth="1"/>
    <col min="18" max="18" width="25" customWidth="1"/>
    <col min="19" max="19" width="19" customWidth="1"/>
    <col min="20" max="20" width="29" customWidth="1"/>
    <col min="21" max="22" width="22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166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</row>
    <row r="2" spans="1:22" x14ac:dyDescent="0.25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N2" s="1"/>
      <c r="P2" t="s">
        <v>33</v>
      </c>
      <c r="Q2" t="s">
        <v>33</v>
      </c>
      <c r="R2" t="s">
        <v>30</v>
      </c>
      <c r="S2" t="s">
        <v>33</v>
      </c>
      <c r="T2" t="s">
        <v>30</v>
      </c>
      <c r="U2" t="s">
        <v>34</v>
      </c>
      <c r="V2" t="s">
        <v>32</v>
      </c>
    </row>
    <row r="3" spans="1:22" x14ac:dyDescent="0.25">
      <c r="A3" t="s">
        <v>35</v>
      </c>
      <c r="B3" t="s">
        <v>36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5</v>
      </c>
      <c r="N3" s="1"/>
      <c r="P3" t="s">
        <v>33</v>
      </c>
      <c r="Q3" t="s">
        <v>30</v>
      </c>
      <c r="R3" t="s">
        <v>30</v>
      </c>
      <c r="S3" t="s">
        <v>33</v>
      </c>
      <c r="T3" t="s">
        <v>30</v>
      </c>
      <c r="U3" t="s">
        <v>34</v>
      </c>
      <c r="V3" t="s">
        <v>5</v>
      </c>
    </row>
    <row r="4" spans="1:22" x14ac:dyDescent="0.25">
      <c r="A4" t="s">
        <v>37</v>
      </c>
      <c r="B4" t="s">
        <v>38</v>
      </c>
      <c r="C4" t="s">
        <v>23</v>
      </c>
      <c r="D4" t="s">
        <v>39</v>
      </c>
      <c r="E4" t="s">
        <v>25</v>
      </c>
      <c r="F4" t="s">
        <v>40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t="s">
        <v>41</v>
      </c>
      <c r="N4" s="1"/>
      <c r="P4" t="s">
        <v>30</v>
      </c>
      <c r="Q4" t="s">
        <v>33</v>
      </c>
      <c r="R4" t="s">
        <v>33</v>
      </c>
      <c r="S4" t="s">
        <v>30</v>
      </c>
      <c r="T4" t="s">
        <v>30</v>
      </c>
      <c r="U4" t="s">
        <v>34</v>
      </c>
      <c r="V4" t="s">
        <v>42</v>
      </c>
    </row>
    <row r="5" spans="1:22" x14ac:dyDescent="0.25">
      <c r="A5" t="s">
        <v>43</v>
      </c>
      <c r="B5" t="s">
        <v>44</v>
      </c>
      <c r="C5" t="s">
        <v>23</v>
      </c>
      <c r="D5" t="s">
        <v>39</v>
      </c>
      <c r="E5" t="s">
        <v>25</v>
      </c>
      <c r="F5" t="s">
        <v>40</v>
      </c>
      <c r="G5" t="s">
        <v>27</v>
      </c>
      <c r="H5" t="s">
        <v>28</v>
      </c>
      <c r="I5" t="s">
        <v>29</v>
      </c>
      <c r="J5" t="s">
        <v>30</v>
      </c>
      <c r="K5" t="s">
        <v>31</v>
      </c>
      <c r="L5" t="s">
        <v>5</v>
      </c>
      <c r="N5" s="1"/>
      <c r="P5" t="s">
        <v>33</v>
      </c>
      <c r="Q5" t="s">
        <v>33</v>
      </c>
      <c r="R5" t="s">
        <v>30</v>
      </c>
      <c r="S5" t="s">
        <v>33</v>
      </c>
      <c r="T5" t="s">
        <v>30</v>
      </c>
      <c r="U5" t="s">
        <v>34</v>
      </c>
      <c r="V5" t="s">
        <v>32</v>
      </c>
    </row>
    <row r="6" spans="1:22" x14ac:dyDescent="0.25">
      <c r="A6" t="s">
        <v>45</v>
      </c>
      <c r="B6" t="s">
        <v>46</v>
      </c>
      <c r="C6" t="s">
        <v>47</v>
      </c>
      <c r="D6" t="s">
        <v>24</v>
      </c>
      <c r="E6" t="s">
        <v>25</v>
      </c>
      <c r="F6" t="s">
        <v>48</v>
      </c>
      <c r="G6" t="s">
        <v>27</v>
      </c>
      <c r="H6" t="s">
        <v>28</v>
      </c>
      <c r="I6" t="s">
        <v>29</v>
      </c>
      <c r="J6" t="s">
        <v>30</v>
      </c>
      <c r="K6" t="s">
        <v>31</v>
      </c>
      <c r="L6" t="s">
        <v>32</v>
      </c>
      <c r="N6" s="1"/>
      <c r="P6" t="s">
        <v>33</v>
      </c>
      <c r="Q6" t="s">
        <v>30</v>
      </c>
      <c r="R6" t="s">
        <v>30</v>
      </c>
      <c r="S6" t="s">
        <v>33</v>
      </c>
      <c r="T6" t="s">
        <v>30</v>
      </c>
      <c r="U6" t="s">
        <v>34</v>
      </c>
      <c r="V6" t="s">
        <v>5</v>
      </c>
    </row>
    <row r="7" spans="1:22" x14ac:dyDescent="0.25">
      <c r="A7" t="s">
        <v>49</v>
      </c>
      <c r="B7" t="s">
        <v>50</v>
      </c>
      <c r="C7" t="s">
        <v>47</v>
      </c>
      <c r="D7" t="s">
        <v>24</v>
      </c>
      <c r="E7" t="s">
        <v>51</v>
      </c>
      <c r="F7" t="s">
        <v>48</v>
      </c>
      <c r="G7" t="s">
        <v>27</v>
      </c>
      <c r="H7" t="s">
        <v>28</v>
      </c>
      <c r="I7" t="s">
        <v>29</v>
      </c>
      <c r="J7" t="s">
        <v>30</v>
      </c>
      <c r="K7" t="s">
        <v>31</v>
      </c>
      <c r="L7" t="s">
        <v>41</v>
      </c>
      <c r="N7" s="1"/>
      <c r="P7" t="s">
        <v>33</v>
      </c>
      <c r="Q7" t="s">
        <v>33</v>
      </c>
      <c r="R7" t="s">
        <v>30</v>
      </c>
      <c r="S7" t="s">
        <v>33</v>
      </c>
      <c r="T7" t="s">
        <v>30</v>
      </c>
      <c r="U7" t="s">
        <v>34</v>
      </c>
      <c r="V7" t="s">
        <v>32</v>
      </c>
    </row>
    <row r="8" spans="1:22" x14ac:dyDescent="0.25">
      <c r="A8" t="s">
        <v>52</v>
      </c>
      <c r="B8" t="s">
        <v>53</v>
      </c>
      <c r="C8" t="s">
        <v>47</v>
      </c>
      <c r="D8" t="s">
        <v>39</v>
      </c>
      <c r="E8" t="s">
        <v>54</v>
      </c>
      <c r="F8" t="s">
        <v>48</v>
      </c>
      <c r="G8" t="s">
        <v>27</v>
      </c>
      <c r="H8" t="s">
        <v>28</v>
      </c>
      <c r="I8" t="s">
        <v>29</v>
      </c>
      <c r="J8" t="s">
        <v>30</v>
      </c>
      <c r="K8" t="s">
        <v>31</v>
      </c>
      <c r="L8" t="s">
        <v>32</v>
      </c>
      <c r="N8" s="1"/>
      <c r="P8" t="s">
        <v>33</v>
      </c>
      <c r="Q8" t="s">
        <v>30</v>
      </c>
      <c r="R8" t="s">
        <v>30</v>
      </c>
      <c r="S8" t="s">
        <v>33</v>
      </c>
      <c r="T8" t="s">
        <v>30</v>
      </c>
      <c r="U8" t="s">
        <v>34</v>
      </c>
      <c r="V8" t="s">
        <v>5</v>
      </c>
    </row>
    <row r="9" spans="1:22" x14ac:dyDescent="0.25">
      <c r="A9" t="s">
        <v>55</v>
      </c>
      <c r="B9" t="s">
        <v>56</v>
      </c>
      <c r="C9" t="s">
        <v>47</v>
      </c>
      <c r="D9" t="s">
        <v>24</v>
      </c>
      <c r="E9" t="s">
        <v>54</v>
      </c>
      <c r="F9" t="s">
        <v>48</v>
      </c>
      <c r="G9" t="s">
        <v>27</v>
      </c>
      <c r="H9" t="s">
        <v>28</v>
      </c>
      <c r="I9" t="s">
        <v>29</v>
      </c>
      <c r="J9" t="s">
        <v>30</v>
      </c>
      <c r="K9" t="s">
        <v>31</v>
      </c>
      <c r="L9" t="s">
        <v>32</v>
      </c>
      <c r="N9" s="1"/>
      <c r="P9" t="s">
        <v>30</v>
      </c>
      <c r="Q9" t="s">
        <v>33</v>
      </c>
      <c r="R9" t="s">
        <v>33</v>
      </c>
      <c r="S9" t="s">
        <v>30</v>
      </c>
      <c r="T9" t="s">
        <v>30</v>
      </c>
      <c r="U9" t="s">
        <v>34</v>
      </c>
      <c r="V9" t="s">
        <v>42</v>
      </c>
    </row>
    <row r="10" spans="1:22" x14ac:dyDescent="0.25">
      <c r="A10" t="s">
        <v>57</v>
      </c>
      <c r="B10" t="s">
        <v>58</v>
      </c>
      <c r="C10" t="s">
        <v>59</v>
      </c>
      <c r="D10" t="s">
        <v>24</v>
      </c>
      <c r="E10" t="s">
        <v>54</v>
      </c>
      <c r="F10" t="s">
        <v>60</v>
      </c>
      <c r="G10" t="s">
        <v>27</v>
      </c>
      <c r="H10" t="s">
        <v>61</v>
      </c>
      <c r="I10" t="s">
        <v>62</v>
      </c>
      <c r="J10" t="s">
        <v>30</v>
      </c>
      <c r="K10" t="s">
        <v>31</v>
      </c>
      <c r="L10" t="s">
        <v>32</v>
      </c>
      <c r="N10" s="1"/>
      <c r="P10" t="s">
        <v>33</v>
      </c>
      <c r="Q10" t="s">
        <v>33</v>
      </c>
      <c r="R10" t="s">
        <v>30</v>
      </c>
      <c r="S10" t="s">
        <v>33</v>
      </c>
      <c r="T10" t="s">
        <v>30</v>
      </c>
      <c r="U10" t="s">
        <v>34</v>
      </c>
      <c r="V10" t="s">
        <v>32</v>
      </c>
    </row>
    <row r="11" spans="1:22" x14ac:dyDescent="0.25">
      <c r="A11" t="s">
        <v>63</v>
      </c>
      <c r="B11" t="s">
        <v>64</v>
      </c>
      <c r="C11" t="s">
        <v>59</v>
      </c>
      <c r="D11" t="s">
        <v>39</v>
      </c>
      <c r="E11" t="s">
        <v>54</v>
      </c>
      <c r="F11" t="s">
        <v>60</v>
      </c>
      <c r="G11" t="s">
        <v>27</v>
      </c>
      <c r="H11" t="s">
        <v>61</v>
      </c>
      <c r="I11" t="s">
        <v>65</v>
      </c>
      <c r="J11" t="s">
        <v>30</v>
      </c>
      <c r="K11" t="s">
        <v>31</v>
      </c>
      <c r="L11" t="s">
        <v>32</v>
      </c>
      <c r="N11" s="1"/>
      <c r="P11" t="s">
        <v>33</v>
      </c>
      <c r="Q11" t="s">
        <v>30</v>
      </c>
      <c r="R11" t="s">
        <v>30</v>
      </c>
      <c r="S11" t="s">
        <v>33</v>
      </c>
      <c r="T11" t="s">
        <v>30</v>
      </c>
      <c r="U11" t="s">
        <v>34</v>
      </c>
      <c r="V11" t="s">
        <v>5</v>
      </c>
    </row>
    <row r="12" spans="1:22" x14ac:dyDescent="0.25">
      <c r="A12" t="s">
        <v>66</v>
      </c>
      <c r="B12" t="s">
        <v>67</v>
      </c>
      <c r="C12" t="s">
        <v>59</v>
      </c>
      <c r="D12" t="s">
        <v>24</v>
      </c>
      <c r="E12" t="s">
        <v>68</v>
      </c>
      <c r="F12" t="s">
        <v>60</v>
      </c>
      <c r="G12" t="s">
        <v>27</v>
      </c>
      <c r="H12" t="s">
        <v>69</v>
      </c>
      <c r="I12" t="s">
        <v>70</v>
      </c>
      <c r="J12" t="s">
        <v>30</v>
      </c>
      <c r="K12" t="s">
        <v>31</v>
      </c>
      <c r="L12" t="s">
        <v>32</v>
      </c>
      <c r="N12" s="1"/>
      <c r="P12" t="s">
        <v>33</v>
      </c>
      <c r="Q12" t="s">
        <v>33</v>
      </c>
      <c r="R12" t="s">
        <v>30</v>
      </c>
      <c r="S12" t="s">
        <v>33</v>
      </c>
      <c r="T12" t="s">
        <v>30</v>
      </c>
      <c r="U12" t="s">
        <v>34</v>
      </c>
      <c r="V12" t="s">
        <v>32</v>
      </c>
    </row>
    <row r="13" spans="1:22" x14ac:dyDescent="0.25">
      <c r="A13" t="s">
        <v>71</v>
      </c>
      <c r="B13" t="s">
        <v>72</v>
      </c>
      <c r="C13" t="s">
        <v>59</v>
      </c>
      <c r="D13" t="s">
        <v>24</v>
      </c>
      <c r="E13" t="s">
        <v>68</v>
      </c>
      <c r="F13" t="s">
        <v>60</v>
      </c>
      <c r="G13" t="s">
        <v>27</v>
      </c>
      <c r="H13" t="s">
        <v>69</v>
      </c>
      <c r="I13" t="s">
        <v>70</v>
      </c>
      <c r="J13" t="s">
        <v>30</v>
      </c>
      <c r="K13" t="s">
        <v>31</v>
      </c>
      <c r="L13" t="s">
        <v>32</v>
      </c>
      <c r="N13" s="1"/>
      <c r="P13" t="s">
        <v>33</v>
      </c>
      <c r="Q13" t="s">
        <v>30</v>
      </c>
      <c r="R13" t="s">
        <v>30</v>
      </c>
      <c r="S13" t="s">
        <v>33</v>
      </c>
      <c r="T13" t="s">
        <v>30</v>
      </c>
      <c r="U13" t="s">
        <v>34</v>
      </c>
      <c r="V13" t="s">
        <v>5</v>
      </c>
    </row>
    <row r="14" spans="1:22" x14ac:dyDescent="0.25">
      <c r="A14" t="s">
        <v>73</v>
      </c>
      <c r="B14" t="s">
        <v>74</v>
      </c>
      <c r="C14" t="s">
        <v>75</v>
      </c>
      <c r="D14" t="s">
        <v>24</v>
      </c>
      <c r="E14" t="s">
        <v>68</v>
      </c>
      <c r="F14" t="s">
        <v>76</v>
      </c>
      <c r="G14" t="s">
        <v>27</v>
      </c>
      <c r="H14" t="s">
        <v>61</v>
      </c>
      <c r="I14" t="s">
        <v>77</v>
      </c>
      <c r="J14" t="s">
        <v>30</v>
      </c>
      <c r="K14" t="s">
        <v>31</v>
      </c>
      <c r="L14" t="s">
        <v>32</v>
      </c>
      <c r="N14" s="1"/>
      <c r="P14" t="s">
        <v>30</v>
      </c>
      <c r="Q14" t="s">
        <v>33</v>
      </c>
      <c r="R14" t="s">
        <v>33</v>
      </c>
      <c r="S14" t="s">
        <v>30</v>
      </c>
      <c r="T14" t="s">
        <v>30</v>
      </c>
      <c r="U14" t="s">
        <v>34</v>
      </c>
      <c r="V14" t="s">
        <v>42</v>
      </c>
    </row>
    <row r="15" spans="1:22" x14ac:dyDescent="0.25">
      <c r="A15" t="s">
        <v>78</v>
      </c>
      <c r="B15" t="s">
        <v>79</v>
      </c>
      <c r="C15" t="s">
        <v>75</v>
      </c>
      <c r="D15" t="s">
        <v>24</v>
      </c>
      <c r="E15" t="s">
        <v>68</v>
      </c>
      <c r="F15" t="s">
        <v>80</v>
      </c>
      <c r="G15" t="s">
        <v>27</v>
      </c>
      <c r="H15" t="s">
        <v>69</v>
      </c>
      <c r="I15" t="s">
        <v>70</v>
      </c>
      <c r="J15" t="s">
        <v>30</v>
      </c>
      <c r="K15" t="s">
        <v>31</v>
      </c>
      <c r="L15" t="s">
        <v>32</v>
      </c>
      <c r="N15" s="1"/>
      <c r="P15" t="s">
        <v>33</v>
      </c>
      <c r="Q15" t="s">
        <v>33</v>
      </c>
      <c r="R15" t="s">
        <v>30</v>
      </c>
      <c r="S15" t="s">
        <v>33</v>
      </c>
      <c r="T15" t="s">
        <v>30</v>
      </c>
      <c r="U15" t="s">
        <v>34</v>
      </c>
      <c r="V15" t="s">
        <v>32</v>
      </c>
    </row>
    <row r="16" spans="1:22" x14ac:dyDescent="0.25">
      <c r="A16" t="s">
        <v>81</v>
      </c>
      <c r="B16" t="s">
        <v>82</v>
      </c>
      <c r="C16" t="s">
        <v>75</v>
      </c>
      <c r="D16" t="s">
        <v>39</v>
      </c>
      <c r="E16" t="s">
        <v>68</v>
      </c>
      <c r="F16" t="s">
        <v>80</v>
      </c>
      <c r="G16" t="s">
        <v>27</v>
      </c>
      <c r="H16" t="s">
        <v>69</v>
      </c>
      <c r="I16" t="s">
        <v>70</v>
      </c>
      <c r="J16" t="s">
        <v>30</v>
      </c>
      <c r="K16" t="s">
        <v>31</v>
      </c>
      <c r="L16" t="s">
        <v>32</v>
      </c>
      <c r="N16" s="1"/>
      <c r="P16" t="s">
        <v>33</v>
      </c>
      <c r="Q16" t="s">
        <v>30</v>
      </c>
      <c r="R16" t="s">
        <v>30</v>
      </c>
      <c r="S16" t="s">
        <v>33</v>
      </c>
      <c r="T16" t="s">
        <v>30</v>
      </c>
      <c r="U16" t="s">
        <v>34</v>
      </c>
      <c r="V16" t="s">
        <v>5</v>
      </c>
    </row>
    <row r="17" spans="1:22" x14ac:dyDescent="0.25">
      <c r="A17" t="s">
        <v>83</v>
      </c>
      <c r="B17" t="s">
        <v>84</v>
      </c>
      <c r="C17" t="s">
        <v>75</v>
      </c>
      <c r="D17" t="s">
        <v>39</v>
      </c>
      <c r="E17" t="s">
        <v>68</v>
      </c>
      <c r="F17" t="s">
        <v>80</v>
      </c>
      <c r="G17" t="s">
        <v>27</v>
      </c>
      <c r="H17" t="s">
        <v>69</v>
      </c>
      <c r="I17" t="s">
        <v>70</v>
      </c>
      <c r="J17" t="s">
        <v>30</v>
      </c>
      <c r="K17" t="s">
        <v>31</v>
      </c>
      <c r="L17" t="s">
        <v>32</v>
      </c>
      <c r="N17" s="1"/>
      <c r="P17" t="s">
        <v>33</v>
      </c>
      <c r="Q17" t="s">
        <v>33</v>
      </c>
      <c r="R17" t="s">
        <v>30</v>
      </c>
      <c r="S17" t="s">
        <v>33</v>
      </c>
      <c r="T17" t="s">
        <v>30</v>
      </c>
      <c r="U17" t="s">
        <v>34</v>
      </c>
      <c r="V17" t="s">
        <v>32</v>
      </c>
    </row>
    <row r="18" spans="1:22" x14ac:dyDescent="0.25">
      <c r="A18" t="s">
        <v>85</v>
      </c>
      <c r="B18" t="s">
        <v>86</v>
      </c>
      <c r="C18" t="s">
        <v>87</v>
      </c>
      <c r="D18" t="s">
        <v>24</v>
      </c>
      <c r="E18" t="s">
        <v>68</v>
      </c>
      <c r="F18" t="s">
        <v>88</v>
      </c>
      <c r="G18" t="s">
        <v>27</v>
      </c>
      <c r="H18" t="s">
        <v>69</v>
      </c>
      <c r="I18" t="s">
        <v>70</v>
      </c>
      <c r="J18" t="s">
        <v>30</v>
      </c>
      <c r="K18" t="s">
        <v>31</v>
      </c>
      <c r="L18" t="s">
        <v>32</v>
      </c>
      <c r="N18" s="1"/>
      <c r="P18" t="s">
        <v>33</v>
      </c>
      <c r="Q18" t="s">
        <v>30</v>
      </c>
      <c r="R18" t="s">
        <v>30</v>
      </c>
      <c r="S18" t="s">
        <v>33</v>
      </c>
      <c r="T18" t="s">
        <v>30</v>
      </c>
      <c r="U18" t="s">
        <v>34</v>
      </c>
      <c r="V18" t="s">
        <v>5</v>
      </c>
    </row>
    <row r="19" spans="1:22" x14ac:dyDescent="0.25">
      <c r="A19" t="s">
        <v>89</v>
      </c>
      <c r="B19" t="s">
        <v>90</v>
      </c>
      <c r="C19" t="s">
        <v>87</v>
      </c>
      <c r="D19" t="s">
        <v>39</v>
      </c>
      <c r="E19" t="s">
        <v>68</v>
      </c>
      <c r="F19" t="s">
        <v>88</v>
      </c>
      <c r="G19" t="s">
        <v>27</v>
      </c>
      <c r="H19" t="s">
        <v>69</v>
      </c>
      <c r="I19" t="s">
        <v>70</v>
      </c>
      <c r="J19" t="s">
        <v>30</v>
      </c>
      <c r="K19" t="s">
        <v>31</v>
      </c>
      <c r="L19" t="s">
        <v>32</v>
      </c>
      <c r="N19" s="1"/>
      <c r="P19" t="s">
        <v>30</v>
      </c>
      <c r="Q19" t="s">
        <v>33</v>
      </c>
      <c r="R19" t="s">
        <v>33</v>
      </c>
      <c r="S19" t="s">
        <v>30</v>
      </c>
      <c r="T19" t="s">
        <v>30</v>
      </c>
      <c r="U19" t="s">
        <v>34</v>
      </c>
      <c r="V19" t="s">
        <v>42</v>
      </c>
    </row>
    <row r="20" spans="1:22" x14ac:dyDescent="0.25">
      <c r="A20" t="s">
        <v>91</v>
      </c>
      <c r="B20" t="s">
        <v>92</v>
      </c>
      <c r="C20" t="s">
        <v>87</v>
      </c>
      <c r="D20" t="s">
        <v>93</v>
      </c>
      <c r="E20" t="s">
        <v>68</v>
      </c>
      <c r="F20" t="s">
        <v>88</v>
      </c>
      <c r="G20" t="s">
        <v>27</v>
      </c>
      <c r="H20" t="s">
        <v>69</v>
      </c>
      <c r="I20" t="s">
        <v>70</v>
      </c>
      <c r="J20" t="s">
        <v>30</v>
      </c>
      <c r="K20" t="s">
        <v>31</v>
      </c>
      <c r="L20" t="s">
        <v>32</v>
      </c>
      <c r="N20" s="1"/>
      <c r="P20" t="s">
        <v>33</v>
      </c>
      <c r="Q20" t="s">
        <v>33</v>
      </c>
      <c r="R20" t="s">
        <v>30</v>
      </c>
      <c r="S20" t="s">
        <v>33</v>
      </c>
      <c r="T20" t="s">
        <v>30</v>
      </c>
      <c r="U20" t="s">
        <v>34</v>
      </c>
      <c r="V20" t="s">
        <v>32</v>
      </c>
    </row>
    <row r="21" spans="1:22" x14ac:dyDescent="0.25">
      <c r="A21" t="s">
        <v>94</v>
      </c>
      <c r="B21" t="s">
        <v>95</v>
      </c>
      <c r="C21" t="s">
        <v>96</v>
      </c>
      <c r="D21" t="s">
        <v>24</v>
      </c>
      <c r="E21" t="s">
        <v>97</v>
      </c>
      <c r="F21" t="s">
        <v>98</v>
      </c>
      <c r="G21" t="s">
        <v>27</v>
      </c>
      <c r="H21" t="s">
        <v>61</v>
      </c>
      <c r="I21" t="s">
        <v>99</v>
      </c>
      <c r="J21" t="s">
        <v>30</v>
      </c>
      <c r="K21" t="s">
        <v>31</v>
      </c>
      <c r="L21" t="s">
        <v>32</v>
      </c>
      <c r="N21" s="1"/>
      <c r="P21" t="s">
        <v>33</v>
      </c>
      <c r="Q21" t="s">
        <v>30</v>
      </c>
      <c r="R21" t="s">
        <v>30</v>
      </c>
      <c r="S21" t="s">
        <v>33</v>
      </c>
      <c r="T21" t="s">
        <v>30</v>
      </c>
      <c r="U21" t="s">
        <v>34</v>
      </c>
      <c r="V21" t="s">
        <v>5</v>
      </c>
    </row>
    <row r="22" spans="1:22" x14ac:dyDescent="0.25">
      <c r="A22" t="s">
        <v>100</v>
      </c>
      <c r="B22" t="s">
        <v>101</v>
      </c>
      <c r="C22" t="s">
        <v>96</v>
      </c>
      <c r="D22" t="s">
        <v>39</v>
      </c>
      <c r="E22" t="s">
        <v>97</v>
      </c>
      <c r="F22" t="s">
        <v>98</v>
      </c>
      <c r="G22" t="s">
        <v>27</v>
      </c>
      <c r="H22" t="s">
        <v>69</v>
      </c>
      <c r="I22" t="s">
        <v>70</v>
      </c>
      <c r="J22" t="s">
        <v>30</v>
      </c>
      <c r="K22" t="s">
        <v>31</v>
      </c>
      <c r="L22" t="s">
        <v>32</v>
      </c>
      <c r="N22" s="1"/>
      <c r="P22" t="s">
        <v>33</v>
      </c>
      <c r="Q22" t="s">
        <v>33</v>
      </c>
      <c r="R22" t="s">
        <v>30</v>
      </c>
      <c r="S22" t="s">
        <v>33</v>
      </c>
      <c r="T22" t="s">
        <v>30</v>
      </c>
      <c r="U22" t="s">
        <v>34</v>
      </c>
      <c r="V22" t="s">
        <v>32</v>
      </c>
    </row>
    <row r="23" spans="1:22" x14ac:dyDescent="0.25">
      <c r="A23" t="s">
        <v>102</v>
      </c>
      <c r="B23" t="s">
        <v>103</v>
      </c>
      <c r="C23" t="s">
        <v>96</v>
      </c>
      <c r="D23" t="s">
        <v>24</v>
      </c>
      <c r="E23" t="s">
        <v>68</v>
      </c>
      <c r="F23" t="s">
        <v>98</v>
      </c>
      <c r="G23" t="s">
        <v>27</v>
      </c>
      <c r="H23" t="s">
        <v>69</v>
      </c>
      <c r="I23" t="s">
        <v>70</v>
      </c>
      <c r="J23" t="s">
        <v>30</v>
      </c>
      <c r="K23" t="s">
        <v>31</v>
      </c>
      <c r="L23" t="s">
        <v>32</v>
      </c>
      <c r="N23" s="1"/>
      <c r="P23" t="s">
        <v>33</v>
      </c>
      <c r="Q23" t="s">
        <v>30</v>
      </c>
      <c r="R23" t="s">
        <v>30</v>
      </c>
      <c r="S23" t="s">
        <v>33</v>
      </c>
      <c r="T23" t="s">
        <v>30</v>
      </c>
      <c r="U23" t="s">
        <v>34</v>
      </c>
      <c r="V23" t="s">
        <v>5</v>
      </c>
    </row>
    <row r="24" spans="1:22" x14ac:dyDescent="0.25">
      <c r="A24" t="s">
        <v>104</v>
      </c>
      <c r="B24" t="s">
        <v>105</v>
      </c>
      <c r="C24" t="s">
        <v>106</v>
      </c>
      <c r="D24" t="s">
        <v>24</v>
      </c>
      <c r="E24" t="s">
        <v>68</v>
      </c>
      <c r="F24" t="s">
        <v>107</v>
      </c>
      <c r="G24" t="s">
        <v>27</v>
      </c>
      <c r="H24" t="s">
        <v>61</v>
      </c>
      <c r="I24" t="s">
        <v>108</v>
      </c>
      <c r="J24" t="s">
        <v>30</v>
      </c>
      <c r="K24" t="s">
        <v>31</v>
      </c>
      <c r="L24" t="s">
        <v>32</v>
      </c>
      <c r="N24" s="1"/>
      <c r="P24" t="s">
        <v>30</v>
      </c>
      <c r="Q24" t="s">
        <v>33</v>
      </c>
      <c r="R24" t="s">
        <v>33</v>
      </c>
      <c r="S24" t="s">
        <v>30</v>
      </c>
      <c r="T24" t="s">
        <v>30</v>
      </c>
      <c r="U24" t="s">
        <v>34</v>
      </c>
      <c r="V24" t="s">
        <v>42</v>
      </c>
    </row>
    <row r="25" spans="1:22" x14ac:dyDescent="0.25">
      <c r="A25" t="s">
        <v>109</v>
      </c>
      <c r="B25" t="s">
        <v>110</v>
      </c>
      <c r="C25" t="s">
        <v>106</v>
      </c>
      <c r="D25" t="s">
        <v>24</v>
      </c>
      <c r="E25" t="s">
        <v>68</v>
      </c>
      <c r="F25" t="s">
        <v>107</v>
      </c>
      <c r="G25" t="s">
        <v>27</v>
      </c>
      <c r="H25" t="s">
        <v>69</v>
      </c>
      <c r="I25" t="s">
        <v>70</v>
      </c>
      <c r="J25" t="s">
        <v>30</v>
      </c>
      <c r="K25" t="s">
        <v>31</v>
      </c>
      <c r="L25" t="s">
        <v>32</v>
      </c>
      <c r="N25" s="1"/>
      <c r="P25" t="s">
        <v>33</v>
      </c>
      <c r="Q25" t="s">
        <v>33</v>
      </c>
      <c r="R25" t="s">
        <v>30</v>
      </c>
      <c r="S25" t="s">
        <v>33</v>
      </c>
      <c r="T25" t="s">
        <v>30</v>
      </c>
      <c r="U25" t="s">
        <v>34</v>
      </c>
      <c r="V25" t="s">
        <v>32</v>
      </c>
    </row>
    <row r="26" spans="1:22" x14ac:dyDescent="0.25">
      <c r="A26" t="s">
        <v>111</v>
      </c>
      <c r="B26" t="s">
        <v>112</v>
      </c>
      <c r="C26" t="s">
        <v>106</v>
      </c>
      <c r="D26" t="s">
        <v>39</v>
      </c>
      <c r="E26" t="s">
        <v>68</v>
      </c>
      <c r="F26" t="s">
        <v>107</v>
      </c>
      <c r="G26" t="s">
        <v>27</v>
      </c>
      <c r="H26" t="s">
        <v>69</v>
      </c>
      <c r="I26" t="s">
        <v>70</v>
      </c>
      <c r="J26" t="s">
        <v>30</v>
      </c>
      <c r="K26" t="s">
        <v>31</v>
      </c>
      <c r="L26" t="s">
        <v>32</v>
      </c>
      <c r="N26" s="1"/>
      <c r="P26" t="s">
        <v>33</v>
      </c>
      <c r="Q26" t="s">
        <v>30</v>
      </c>
      <c r="R26" t="s">
        <v>30</v>
      </c>
      <c r="S26" t="s">
        <v>33</v>
      </c>
      <c r="T26" t="s">
        <v>30</v>
      </c>
      <c r="U26" t="s">
        <v>34</v>
      </c>
      <c r="V26" t="s">
        <v>5</v>
      </c>
    </row>
    <row r="27" spans="1:22" x14ac:dyDescent="0.25">
      <c r="A27" t="s">
        <v>113</v>
      </c>
      <c r="B27" t="s">
        <v>114</v>
      </c>
      <c r="C27" t="s">
        <v>115</v>
      </c>
      <c r="D27" t="s">
        <v>24</v>
      </c>
      <c r="E27" t="s">
        <v>68</v>
      </c>
      <c r="F27" t="s">
        <v>116</v>
      </c>
      <c r="G27" t="s">
        <v>27</v>
      </c>
      <c r="H27" t="s">
        <v>69</v>
      </c>
      <c r="I27" t="s">
        <v>70</v>
      </c>
      <c r="J27" t="s">
        <v>30</v>
      </c>
      <c r="K27" t="s">
        <v>31</v>
      </c>
      <c r="L27" t="s">
        <v>32</v>
      </c>
      <c r="N27" s="1"/>
      <c r="P27" t="s">
        <v>33</v>
      </c>
      <c r="Q27" t="s">
        <v>33</v>
      </c>
      <c r="R27" t="s">
        <v>30</v>
      </c>
      <c r="S27" t="s">
        <v>33</v>
      </c>
      <c r="T27" t="s">
        <v>30</v>
      </c>
      <c r="U27" t="s">
        <v>34</v>
      </c>
      <c r="V27" t="s">
        <v>32</v>
      </c>
    </row>
    <row r="28" spans="1:22" x14ac:dyDescent="0.25">
      <c r="A28" t="s">
        <v>117</v>
      </c>
      <c r="B28" t="s">
        <v>118</v>
      </c>
      <c r="C28" t="s">
        <v>115</v>
      </c>
      <c r="D28" t="s">
        <v>24</v>
      </c>
      <c r="E28" t="s">
        <v>68</v>
      </c>
      <c r="F28" t="s">
        <v>116</v>
      </c>
      <c r="G28" t="s">
        <v>27</v>
      </c>
      <c r="H28" t="s">
        <v>69</v>
      </c>
      <c r="I28" t="s">
        <v>70</v>
      </c>
      <c r="J28" t="s">
        <v>30</v>
      </c>
      <c r="K28" t="s">
        <v>31</v>
      </c>
      <c r="L28" t="s">
        <v>32</v>
      </c>
      <c r="N28" s="1"/>
      <c r="P28" t="s">
        <v>33</v>
      </c>
      <c r="Q28" t="s">
        <v>30</v>
      </c>
      <c r="R28" t="s">
        <v>30</v>
      </c>
      <c r="S28" t="s">
        <v>33</v>
      </c>
      <c r="T28" t="s">
        <v>30</v>
      </c>
      <c r="U28" t="s">
        <v>34</v>
      </c>
      <c r="V28" t="s">
        <v>5</v>
      </c>
    </row>
    <row r="29" spans="1:22" x14ac:dyDescent="0.25">
      <c r="A29" t="s">
        <v>119</v>
      </c>
      <c r="B29" t="s">
        <v>120</v>
      </c>
      <c r="C29" t="s">
        <v>115</v>
      </c>
      <c r="D29" t="s">
        <v>24</v>
      </c>
      <c r="E29" t="s">
        <v>68</v>
      </c>
      <c r="F29" t="s">
        <v>116</v>
      </c>
      <c r="G29" t="s">
        <v>27</v>
      </c>
      <c r="H29" t="s">
        <v>69</v>
      </c>
      <c r="I29" t="s">
        <v>70</v>
      </c>
      <c r="J29" t="s">
        <v>30</v>
      </c>
      <c r="K29" t="s">
        <v>31</v>
      </c>
      <c r="L29" t="s">
        <v>32</v>
      </c>
      <c r="N29" s="1"/>
      <c r="P29" t="s">
        <v>30</v>
      </c>
      <c r="Q29" t="s">
        <v>33</v>
      </c>
      <c r="R29" t="s">
        <v>33</v>
      </c>
      <c r="S29" t="s">
        <v>30</v>
      </c>
      <c r="T29" t="s">
        <v>30</v>
      </c>
      <c r="U29" t="s">
        <v>34</v>
      </c>
      <c r="V29" t="s">
        <v>42</v>
      </c>
    </row>
    <row r="30" spans="1:22" x14ac:dyDescent="0.25">
      <c r="A30" t="s">
        <v>121</v>
      </c>
      <c r="B30" t="s">
        <v>122</v>
      </c>
      <c r="C30" t="s">
        <v>115</v>
      </c>
      <c r="D30" t="s">
        <v>93</v>
      </c>
      <c r="E30" t="s">
        <v>68</v>
      </c>
      <c r="F30" t="s">
        <v>116</v>
      </c>
      <c r="G30" t="s">
        <v>27</v>
      </c>
      <c r="H30" t="s">
        <v>69</v>
      </c>
      <c r="I30" t="s">
        <v>70</v>
      </c>
      <c r="J30" t="s">
        <v>30</v>
      </c>
      <c r="K30" t="s">
        <v>31</v>
      </c>
      <c r="L30" t="s">
        <v>32</v>
      </c>
      <c r="N30" s="1"/>
      <c r="P30" t="s">
        <v>33</v>
      </c>
      <c r="Q30" t="s">
        <v>33</v>
      </c>
      <c r="R30" t="s">
        <v>30</v>
      </c>
      <c r="S30" t="s">
        <v>33</v>
      </c>
      <c r="T30" t="s">
        <v>30</v>
      </c>
      <c r="U30" t="s">
        <v>34</v>
      </c>
      <c r="V30" t="s">
        <v>32</v>
      </c>
    </row>
    <row r="31" spans="1:22" x14ac:dyDescent="0.25">
      <c r="A31" t="s">
        <v>123</v>
      </c>
      <c r="B31" t="s">
        <v>124</v>
      </c>
      <c r="C31" t="s">
        <v>115</v>
      </c>
      <c r="D31" t="s">
        <v>24</v>
      </c>
      <c r="E31" t="s">
        <v>68</v>
      </c>
      <c r="F31" t="s">
        <v>116</v>
      </c>
      <c r="G31" t="s">
        <v>27</v>
      </c>
      <c r="H31" t="s">
        <v>69</v>
      </c>
      <c r="I31" t="s">
        <v>70</v>
      </c>
      <c r="J31" t="s">
        <v>30</v>
      </c>
      <c r="K31" t="s">
        <v>31</v>
      </c>
      <c r="L31" t="s">
        <v>32</v>
      </c>
      <c r="N31" s="1"/>
      <c r="P31" t="s">
        <v>33</v>
      </c>
      <c r="Q31" t="s">
        <v>30</v>
      </c>
      <c r="R31" t="s">
        <v>30</v>
      </c>
      <c r="S31" t="s">
        <v>33</v>
      </c>
      <c r="T31" t="s">
        <v>30</v>
      </c>
      <c r="U31" t="s">
        <v>34</v>
      </c>
      <c r="V31" t="s">
        <v>5</v>
      </c>
    </row>
    <row r="32" spans="1:22" x14ac:dyDescent="0.25">
      <c r="A32" t="s">
        <v>125</v>
      </c>
      <c r="B32" t="s">
        <v>126</v>
      </c>
      <c r="C32" t="s">
        <v>115</v>
      </c>
      <c r="D32" t="s">
        <v>93</v>
      </c>
      <c r="E32" t="s">
        <v>68</v>
      </c>
      <c r="F32" t="s">
        <v>116</v>
      </c>
      <c r="G32" t="s">
        <v>27</v>
      </c>
      <c r="H32" t="s">
        <v>69</v>
      </c>
      <c r="I32" t="s">
        <v>70</v>
      </c>
      <c r="J32" t="s">
        <v>30</v>
      </c>
      <c r="K32" t="s">
        <v>31</v>
      </c>
      <c r="L32" t="s">
        <v>32</v>
      </c>
      <c r="N32" s="1"/>
      <c r="P32" t="s">
        <v>33</v>
      </c>
      <c r="Q32" t="s">
        <v>33</v>
      </c>
      <c r="R32" t="s">
        <v>30</v>
      </c>
      <c r="S32" t="s">
        <v>33</v>
      </c>
      <c r="T32" t="s">
        <v>30</v>
      </c>
      <c r="U32" t="s">
        <v>34</v>
      </c>
      <c r="V32" t="s">
        <v>32</v>
      </c>
    </row>
    <row r="33" spans="1:22" x14ac:dyDescent="0.25">
      <c r="A33" t="s">
        <v>127</v>
      </c>
      <c r="B33" t="s">
        <v>128</v>
      </c>
      <c r="C33" t="s">
        <v>59</v>
      </c>
      <c r="D33" t="s">
        <v>93</v>
      </c>
      <c r="E33" t="s">
        <v>68</v>
      </c>
      <c r="F33" t="s">
        <v>116</v>
      </c>
      <c r="G33" t="s">
        <v>27</v>
      </c>
      <c r="H33" t="s">
        <v>69</v>
      </c>
      <c r="I33" t="s">
        <v>70</v>
      </c>
      <c r="J33" t="s">
        <v>30</v>
      </c>
      <c r="K33" t="s">
        <v>31</v>
      </c>
      <c r="L33" t="s">
        <v>32</v>
      </c>
      <c r="N33" s="1"/>
      <c r="P33" t="s">
        <v>33</v>
      </c>
      <c r="Q33" t="s">
        <v>30</v>
      </c>
      <c r="R33" t="s">
        <v>30</v>
      </c>
      <c r="S33" t="s">
        <v>33</v>
      </c>
      <c r="T33" t="s">
        <v>30</v>
      </c>
      <c r="U33" t="s">
        <v>34</v>
      </c>
      <c r="V33" t="s">
        <v>5</v>
      </c>
    </row>
    <row r="34" spans="1:22" x14ac:dyDescent="0.25">
      <c r="A34" t="s">
        <v>129</v>
      </c>
      <c r="B34" t="s">
        <v>130</v>
      </c>
      <c r="C34" t="s">
        <v>131</v>
      </c>
      <c r="D34" t="s">
        <v>24</v>
      </c>
      <c r="E34" t="s">
        <v>68</v>
      </c>
      <c r="F34" t="s">
        <v>132</v>
      </c>
      <c r="G34" t="s">
        <v>27</v>
      </c>
      <c r="H34" t="s">
        <v>69</v>
      </c>
      <c r="I34" t="s">
        <v>70</v>
      </c>
      <c r="J34" t="s">
        <v>30</v>
      </c>
      <c r="K34" t="s">
        <v>31</v>
      </c>
      <c r="L34" t="s">
        <v>32</v>
      </c>
      <c r="N34" s="1"/>
      <c r="P34" t="s">
        <v>30</v>
      </c>
      <c r="Q34" t="s">
        <v>33</v>
      </c>
      <c r="R34" t="s">
        <v>33</v>
      </c>
      <c r="S34" t="s">
        <v>30</v>
      </c>
      <c r="T34" t="s">
        <v>30</v>
      </c>
      <c r="U34" t="s">
        <v>34</v>
      </c>
      <c r="V34" t="s">
        <v>42</v>
      </c>
    </row>
    <row r="35" spans="1:22" x14ac:dyDescent="0.25">
      <c r="A35" t="s">
        <v>133</v>
      </c>
      <c r="B35" t="s">
        <v>134</v>
      </c>
      <c r="C35" t="s">
        <v>115</v>
      </c>
      <c r="D35" t="s">
        <v>24</v>
      </c>
      <c r="E35" t="s">
        <v>68</v>
      </c>
      <c r="F35" t="s">
        <v>40</v>
      </c>
      <c r="G35" t="s">
        <v>27</v>
      </c>
      <c r="H35" t="s">
        <v>69</v>
      </c>
      <c r="I35" t="s">
        <v>70</v>
      </c>
      <c r="J35" t="s">
        <v>30</v>
      </c>
      <c r="K35" t="s">
        <v>31</v>
      </c>
      <c r="L35" t="s">
        <v>32</v>
      </c>
      <c r="N35" s="1"/>
      <c r="P35" t="s">
        <v>33</v>
      </c>
      <c r="Q35" t="s">
        <v>33</v>
      </c>
      <c r="R35" t="s">
        <v>30</v>
      </c>
      <c r="S35" t="s">
        <v>33</v>
      </c>
      <c r="T35" t="s">
        <v>30</v>
      </c>
      <c r="U35" t="s">
        <v>34</v>
      </c>
      <c r="V35" t="s">
        <v>32</v>
      </c>
    </row>
    <row r="36" spans="1:22" x14ac:dyDescent="0.25">
      <c r="A36" t="s">
        <v>135</v>
      </c>
      <c r="B36" t="s">
        <v>136</v>
      </c>
      <c r="C36" t="s">
        <v>137</v>
      </c>
      <c r="D36" t="s">
        <v>24</v>
      </c>
      <c r="E36" t="s">
        <v>68</v>
      </c>
      <c r="F36" t="s">
        <v>138</v>
      </c>
      <c r="G36" t="s">
        <v>27</v>
      </c>
      <c r="H36" t="s">
        <v>69</v>
      </c>
      <c r="I36" t="s">
        <v>70</v>
      </c>
      <c r="J36" t="s">
        <v>30</v>
      </c>
      <c r="K36" t="s">
        <v>31</v>
      </c>
      <c r="L36" t="s">
        <v>32</v>
      </c>
      <c r="N36" s="1"/>
      <c r="P36" t="s">
        <v>33</v>
      </c>
      <c r="Q36" t="s">
        <v>30</v>
      </c>
      <c r="R36" t="s">
        <v>30</v>
      </c>
      <c r="S36" t="s">
        <v>33</v>
      </c>
      <c r="T36" t="s">
        <v>30</v>
      </c>
      <c r="U36" t="s">
        <v>34</v>
      </c>
      <c r="V36" t="s">
        <v>5</v>
      </c>
    </row>
    <row r="37" spans="1:22" x14ac:dyDescent="0.25">
      <c r="A37" t="s">
        <v>139</v>
      </c>
      <c r="B37" t="s">
        <v>140</v>
      </c>
      <c r="C37" t="s">
        <v>137</v>
      </c>
      <c r="D37" t="s">
        <v>24</v>
      </c>
      <c r="E37" t="s">
        <v>68</v>
      </c>
      <c r="F37" t="s">
        <v>138</v>
      </c>
      <c r="G37" t="s">
        <v>27</v>
      </c>
      <c r="H37" t="s">
        <v>69</v>
      </c>
      <c r="I37" t="s">
        <v>70</v>
      </c>
      <c r="J37" t="s">
        <v>30</v>
      </c>
      <c r="K37" t="s">
        <v>31</v>
      </c>
      <c r="L37" t="s">
        <v>32</v>
      </c>
      <c r="N37" s="1"/>
      <c r="P37" t="s">
        <v>30</v>
      </c>
      <c r="Q37" t="s">
        <v>33</v>
      </c>
      <c r="R37" t="s">
        <v>33</v>
      </c>
      <c r="S37" t="s">
        <v>30</v>
      </c>
      <c r="T37" t="s">
        <v>30</v>
      </c>
      <c r="U37" t="s">
        <v>34</v>
      </c>
      <c r="V37" t="s">
        <v>42</v>
      </c>
    </row>
    <row r="38" spans="1:22" x14ac:dyDescent="0.25">
      <c r="A38" t="s">
        <v>141</v>
      </c>
      <c r="B38" t="s">
        <v>142</v>
      </c>
      <c r="C38" t="s">
        <v>131</v>
      </c>
      <c r="D38" t="s">
        <v>39</v>
      </c>
      <c r="E38" t="s">
        <v>68</v>
      </c>
      <c r="F38" t="s">
        <v>143</v>
      </c>
      <c r="G38" t="s">
        <v>27</v>
      </c>
      <c r="H38" t="s">
        <v>69</v>
      </c>
      <c r="I38" t="s">
        <v>70</v>
      </c>
      <c r="J38" t="s">
        <v>30</v>
      </c>
      <c r="K38" t="s">
        <v>31</v>
      </c>
      <c r="L38" t="s">
        <v>32</v>
      </c>
      <c r="N38" s="1"/>
      <c r="P38" t="s">
        <v>30</v>
      </c>
      <c r="Q38" t="s">
        <v>33</v>
      </c>
      <c r="R38" t="s">
        <v>33</v>
      </c>
      <c r="S38" t="s">
        <v>30</v>
      </c>
      <c r="T38" t="s">
        <v>30</v>
      </c>
      <c r="U38" t="s">
        <v>34</v>
      </c>
      <c r="V38" t="s">
        <v>42</v>
      </c>
    </row>
    <row r="39" spans="1:22" x14ac:dyDescent="0.25">
      <c r="A39" t="s">
        <v>141</v>
      </c>
      <c r="B39" t="s">
        <v>144</v>
      </c>
      <c r="C39" t="s">
        <v>145</v>
      </c>
      <c r="D39" t="s">
        <v>93</v>
      </c>
      <c r="E39" t="s">
        <v>68</v>
      </c>
      <c r="F39" t="s">
        <v>146</v>
      </c>
      <c r="G39" t="s">
        <v>27</v>
      </c>
      <c r="H39" t="s">
        <v>69</v>
      </c>
      <c r="I39" t="s">
        <v>70</v>
      </c>
      <c r="J39" t="s">
        <v>30</v>
      </c>
      <c r="K39" t="s">
        <v>31</v>
      </c>
      <c r="L39" t="s">
        <v>32</v>
      </c>
      <c r="N39" s="1"/>
      <c r="P39" t="s">
        <v>30</v>
      </c>
      <c r="Q39" t="s">
        <v>33</v>
      </c>
      <c r="R39" t="s">
        <v>33</v>
      </c>
      <c r="S39" t="s">
        <v>30</v>
      </c>
      <c r="T39" t="s">
        <v>30</v>
      </c>
      <c r="U39" t="s">
        <v>34</v>
      </c>
      <c r="V39" t="s">
        <v>42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J32"/>
  <sheetViews>
    <sheetView topLeftCell="A10" workbookViewId="0">
      <selection activeCell="O23" sqref="O23"/>
    </sheetView>
  </sheetViews>
  <sheetFormatPr defaultRowHeight="15" x14ac:dyDescent="0.25"/>
  <sheetData>
    <row r="1" spans="1:10" ht="18.75" x14ac:dyDescent="0.25">
      <c r="A1" s="8" t="s">
        <v>147</v>
      </c>
      <c r="B1" s="6"/>
      <c r="C1" s="6"/>
      <c r="D1" s="6"/>
      <c r="E1" s="6"/>
      <c r="F1" s="6"/>
      <c r="G1" s="6"/>
      <c r="H1" s="6"/>
    </row>
    <row r="3" spans="1:10" x14ac:dyDescent="0.25">
      <c r="A3" s="5" t="s">
        <v>148</v>
      </c>
      <c r="B3" s="6"/>
      <c r="C3" s="5" t="s">
        <v>149</v>
      </c>
      <c r="D3" s="6"/>
      <c r="E3" s="5" t="s">
        <v>61</v>
      </c>
      <c r="F3" s="6"/>
      <c r="G3" s="5" t="s">
        <v>150</v>
      </c>
      <c r="H3" s="6"/>
      <c r="I3" s="5" t="s">
        <v>69</v>
      </c>
      <c r="J3" s="6"/>
    </row>
    <row r="4" spans="1:10" x14ac:dyDescent="0.25">
      <c r="A4" s="7">
        <f>ROWS(Tasks[Task ID])</f>
        <v>38</v>
      </c>
      <c r="B4" s="6"/>
      <c r="C4" s="7">
        <f>COUNTIF(Tasks[Status],"completed")</f>
        <v>8</v>
      </c>
      <c r="D4" s="6"/>
      <c r="E4" s="7">
        <f>COUNTIF(Tasks[Status],"In Progress")</f>
        <v>5</v>
      </c>
      <c r="F4" s="6"/>
      <c r="G4" s="7">
        <f>COUNTIF(Tasks[Status],"Not Started")</f>
        <v>0</v>
      </c>
      <c r="H4" s="6"/>
      <c r="I4" s="7">
        <f>COUNTIF(Tasks[Status],"pending")</f>
        <v>25</v>
      </c>
      <c r="J4" s="6"/>
    </row>
    <row r="5" spans="1:10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7" spans="1:10" x14ac:dyDescent="0.25">
      <c r="A7" s="5" t="s">
        <v>151</v>
      </c>
      <c r="B7" s="6"/>
      <c r="C7" s="5" t="s">
        <v>152</v>
      </c>
      <c r="D7" s="6"/>
    </row>
    <row r="8" spans="1:10" x14ac:dyDescent="0.25">
      <c r="A8" s="7">
        <f>COUNTIF(Tasks[Status],"Blocked")+COUNTIF(Tasks[Status],"Deferred")</f>
        <v>0</v>
      </c>
      <c r="B8" s="6"/>
      <c r="C8" s="7">
        <f>COUNTIF(Tasks[Overdue?],"Yes")</f>
        <v>0</v>
      </c>
      <c r="D8" s="6"/>
    </row>
    <row r="9" spans="1:10" x14ac:dyDescent="0.25">
      <c r="A9" s="6"/>
      <c r="B9" s="6"/>
      <c r="C9" s="6"/>
      <c r="D9" s="6"/>
    </row>
    <row r="12" spans="1:10" x14ac:dyDescent="0.25">
      <c r="A12" t="s">
        <v>6</v>
      </c>
      <c r="B12" t="s">
        <v>153</v>
      </c>
    </row>
    <row r="13" spans="1:10" x14ac:dyDescent="0.25">
      <c r="A13" t="s">
        <v>149</v>
      </c>
      <c r="B13">
        <f>COUNTIF(Tasks[Status],"Completed")</f>
        <v>8</v>
      </c>
    </row>
    <row r="14" spans="1:10" x14ac:dyDescent="0.25">
      <c r="A14" t="s">
        <v>61</v>
      </c>
      <c r="B14">
        <f>COUNTIF(Tasks[Status],"In Progress")</f>
        <v>5</v>
      </c>
    </row>
    <row r="15" spans="1:10" x14ac:dyDescent="0.25">
      <c r="A15" t="s">
        <v>150</v>
      </c>
      <c r="B15">
        <f>COUNTIF(Tasks[Status],"Not Started")</f>
        <v>0</v>
      </c>
    </row>
    <row r="16" spans="1:10" x14ac:dyDescent="0.25">
      <c r="A16" t="s">
        <v>154</v>
      </c>
      <c r="B16">
        <f>COUNTIF(Tasks[Status],"Blocked")</f>
        <v>0</v>
      </c>
    </row>
    <row r="17" spans="1:2" x14ac:dyDescent="0.25">
      <c r="A17" t="s">
        <v>69</v>
      </c>
      <c r="B17">
        <f>COUNTIF(Tasks[Status],"Pending")</f>
        <v>25</v>
      </c>
    </row>
    <row r="18" spans="1:2" x14ac:dyDescent="0.25">
      <c r="A18" t="s">
        <v>155</v>
      </c>
      <c r="B18">
        <f>COUNTIF(Tasks[Status],"Deferred")</f>
        <v>0</v>
      </c>
    </row>
    <row r="23" spans="1:2" x14ac:dyDescent="0.25">
      <c r="A23" t="s">
        <v>13</v>
      </c>
      <c r="B23" t="s">
        <v>153</v>
      </c>
    </row>
    <row r="24" spans="1:2" x14ac:dyDescent="0.25">
      <c r="A24" t="s">
        <v>54</v>
      </c>
      <c r="B24" s="2" cm="1">
        <f t="array" ref="B24">SUMPRODUCT(--(SUBSTITUTE(UPPER(INDEX(Tasks[#Data],,IFERROR(MATCH("Target Day*",Tasks[#Headers],0),IFERROR(MATCH("Target Day*",Tasks[#Headers],0),MATCH("Target*",Tasks[#Headers],0)))))," ","")="T-5"))</f>
        <v>4</v>
      </c>
    </row>
    <row r="25" spans="1:2" x14ac:dyDescent="0.25">
      <c r="A25" t="s">
        <v>97</v>
      </c>
      <c r="B25" s="2">
        <f>SUMPRODUCT(--(SUBSTITUTE(UPPER(INDEX(Tasks[#Data],,IFERROR(MATCH("Target Day*",Tasks[#Headers],0),IFERROR(MATCH("Target Date*",Tasks[#Headers],0),MATCH("Target*",Tasks[#Headers],0)))))," ","")="T-4"))</f>
        <v>2</v>
      </c>
    </row>
    <row r="26" spans="1:2" x14ac:dyDescent="0.25">
      <c r="A26" t="s">
        <v>156</v>
      </c>
      <c r="B26" s="2">
        <f>SUMPRODUCT(--(SUBSTITUTE(UPPER(INDEX(Tasks[#Data],,IFERROR(MATCH("Target Day*",Tasks[#Headers],0),IFERROR(MATCH("Target Date*",Tasks[#Headers],0),MATCH("Target*",Tasks[#Headers],0)))))," ","")="T-3"))</f>
        <v>0</v>
      </c>
    </row>
    <row r="27" spans="1:2" x14ac:dyDescent="0.25">
      <c r="A27" t="s">
        <v>157</v>
      </c>
      <c r="B27" s="2">
        <f>SUMPRODUCT(--(SUBSTITUTE(UPPER(INDEX(Tasks[#Data],,IFERROR(MATCH("Target Day*",Tasks[#Headers],0),IFERROR(MATCH("Target Date*",Tasks[#Headers],0),MATCH("Target*",Tasks[#Headers],0)))))," ","")="T-2"))</f>
        <v>0</v>
      </c>
    </row>
    <row r="28" spans="1:2" x14ac:dyDescent="0.25">
      <c r="A28" t="s">
        <v>51</v>
      </c>
      <c r="B28" s="2">
        <f>SUMPRODUCT(--(SUBSTITUTE(UPPER(INDEX(Tasks[#Data],,IFERROR(MATCH("Target Day*",Tasks[#Headers],0),IFERROR(MATCH("Target Date*",Tasks[#Headers],0),MATCH("Target*",Tasks[#Headers],0)))))," ","")="T-1"))</f>
        <v>1</v>
      </c>
    </row>
    <row r="29" spans="1:2" x14ac:dyDescent="0.25">
      <c r="A29" t="s">
        <v>158</v>
      </c>
      <c r="B29" s="2">
        <f>SUMPRODUCT(--(SUBSTITUTE(UPPER(INDEX(Tasks[#Data],,IFERROR(MATCH("Target Day*",Tasks[#Headers],0),IFERROR(MATCH("Target Date*",Tasks[#Headers],0),MATCH("Target*",Tasks[#Headers],0)))))," ","")="T"))</f>
        <v>0</v>
      </c>
    </row>
    <row r="30" spans="1:2" x14ac:dyDescent="0.25">
      <c r="A30" t="s">
        <v>159</v>
      </c>
      <c r="B30" s="2">
        <f>SUMPRODUCT(--(SUBSTITUTE(UPPER(INDEX(Tasks[#Data],,IFERROR(MATCH("Target Day*",Tasks[#Headers],0),IFERROR(MATCH("Target Date*",Tasks[#Headers],0),MATCH("Target*",Tasks[#Headers],0)))))," ","")="T+1"))</f>
        <v>0</v>
      </c>
    </row>
    <row r="31" spans="1:2" x14ac:dyDescent="0.25">
      <c r="A31" t="s">
        <v>25</v>
      </c>
      <c r="B31" s="2">
        <f>SUMPRODUCT(--(SUBSTITUTE(UPPER(INDEX(Tasks[#Data],,IFERROR(MATCH("Target Day*",Tasks[#Headers],0),IFERROR(MATCH("Target Date*",Tasks[#Headers],0),MATCH("Target*",Tasks[#Headers],0)))))," ","")="T+2"))</f>
        <v>5</v>
      </c>
    </row>
    <row r="32" spans="1:2" x14ac:dyDescent="0.25">
      <c r="A32" t="s">
        <v>68</v>
      </c>
      <c r="B32" s="2">
        <f>SUMPRODUCT(--(SUBSTITUTE(UPPER(INDEX(Tasks[#Data],,IFERROR(MATCH("Target Day*",Tasks[#Headers],0),IFERROR(MATCH("Target Date*",Tasks[#Headers],0),MATCH("Target*",Tasks[#Headers],0)))))," ","")="T+3"))</f>
        <v>26</v>
      </c>
    </row>
  </sheetData>
  <mergeCells count="15">
    <mergeCell ref="A1:H1"/>
    <mergeCell ref="A3:B3"/>
    <mergeCell ref="A4:B5"/>
    <mergeCell ref="C3:D3"/>
    <mergeCell ref="C4:D5"/>
    <mergeCell ref="E3:F3"/>
    <mergeCell ref="E4:F5"/>
    <mergeCell ref="G3:H3"/>
    <mergeCell ref="G4:H5"/>
    <mergeCell ref="A7:B7"/>
    <mergeCell ref="A8:B9"/>
    <mergeCell ref="C7:D7"/>
    <mergeCell ref="C8:D9"/>
    <mergeCell ref="I3:J3"/>
    <mergeCell ref="I4:J5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F8"/>
  <sheetViews>
    <sheetView workbookViewId="0">
      <selection activeCell="H22" sqref="H22"/>
    </sheetView>
  </sheetViews>
  <sheetFormatPr defaultRowHeight="15" x14ac:dyDescent="0.25"/>
  <cols>
    <col min="1" max="1" width="16.7109375" customWidth="1"/>
    <col min="2" max="2" width="15.28515625" customWidth="1"/>
  </cols>
  <sheetData>
    <row r="1" spans="1:6" x14ac:dyDescent="0.25">
      <c r="A1" s="9" t="s">
        <v>160</v>
      </c>
      <c r="B1" s="6"/>
      <c r="C1" s="6"/>
      <c r="D1" s="6"/>
      <c r="E1" s="6"/>
      <c r="F1" s="6"/>
    </row>
    <row r="3" spans="1:6" x14ac:dyDescent="0.25">
      <c r="A3" t="s">
        <v>161</v>
      </c>
      <c r="B3">
        <f>IFERROR(COUNTIF(Tasks[Maker-Checker Req?],"Yes"),0)</f>
        <v>28</v>
      </c>
    </row>
    <row r="4" spans="1:6" x14ac:dyDescent="0.25">
      <c r="A4" t="s">
        <v>162</v>
      </c>
      <c r="B4">
        <f>IFERROR(COUNTIFS(Tasks[Maker-Checker Req?],"Yes",Tasks[Checker Approved?],"No"),0)</f>
        <v>14</v>
      </c>
    </row>
    <row r="5" spans="1:6" x14ac:dyDescent="0.25">
      <c r="A5" t="s">
        <v>16</v>
      </c>
      <c r="B5">
        <f>IFERROR(COUNTIF(Tasks[CFO Sign-off Needed],"Yes"),0)</f>
        <v>10</v>
      </c>
    </row>
    <row r="6" spans="1:6" x14ac:dyDescent="0.25">
      <c r="A6" t="s">
        <v>163</v>
      </c>
      <c r="B6">
        <f>IFERROR(COUNTIFS(Tasks[CFO Sign-off Needed],"Yes",Tasks[CFO Approved?],"No"),0)</f>
        <v>10</v>
      </c>
    </row>
    <row r="7" spans="1:6" x14ac:dyDescent="0.25">
      <c r="A7" t="s">
        <v>164</v>
      </c>
      <c r="B7">
        <f>IFERROR(COUNTIF(Tasks[Exception (Late Entry?)],"Yes"),0)</f>
        <v>0</v>
      </c>
    </row>
    <row r="8" spans="1:6" x14ac:dyDescent="0.25">
      <c r="A8" t="s">
        <v>165</v>
      </c>
      <c r="B8">
        <f>IFERROR(COUNTIFS(Tasks[Overdue?],"Yes",Tasks[Maker-Checker Req?],"Yes")+COUNTIFS(Tasks[Overdue?],"Yes",Tasks[CFO Sign-off Needed],"Yes"),0)</f>
        <v>0</v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2252C-8931-4670-B2EA-4332F64E05C8}">
  <dimension ref="A2:A8"/>
  <sheetViews>
    <sheetView tabSelected="1" workbookViewId="0">
      <selection activeCell="A23" sqref="A23"/>
    </sheetView>
  </sheetViews>
  <sheetFormatPr defaultRowHeight="15" x14ac:dyDescent="0.25"/>
  <cols>
    <col min="1" max="1" width="116.42578125" customWidth="1"/>
  </cols>
  <sheetData>
    <row r="2" spans="1:1" ht="23.25" x14ac:dyDescent="0.25">
      <c r="A2" s="4" t="s">
        <v>167</v>
      </c>
    </row>
    <row r="3" spans="1:1" x14ac:dyDescent="0.25">
      <c r="A3" s="3"/>
    </row>
    <row r="4" spans="1:1" x14ac:dyDescent="0.25">
      <c r="A4" s="3" t="s">
        <v>168</v>
      </c>
    </row>
    <row r="5" spans="1:1" x14ac:dyDescent="0.25">
      <c r="A5" s="3" t="s">
        <v>169</v>
      </c>
    </row>
    <row r="6" spans="1:1" x14ac:dyDescent="0.25">
      <c r="A6" s="3" t="s">
        <v>170</v>
      </c>
    </row>
    <row r="7" spans="1:1" x14ac:dyDescent="0.25">
      <c r="A7" s="3" t="s">
        <v>171</v>
      </c>
    </row>
    <row r="8" spans="1:1" x14ac:dyDescent="0.25">
      <c r="A8" s="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Closing Tasks</vt:lpstr>
      <vt:lpstr>Dashboard</vt:lpstr>
      <vt:lpstr>Maker-Checker</vt:lpstr>
      <vt:lpstr>read 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madhu roy</cp:lastModifiedBy>
  <dcterms:created xsi:type="dcterms:W3CDTF">2025-09-14T15:56:05Z</dcterms:created>
  <dcterms:modified xsi:type="dcterms:W3CDTF">2025-09-24T08:37:06Z</dcterms:modified>
</cp:coreProperties>
</file>