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9822"/>
  <workbookPr defaultThemeVersion="124226"/>
  <mc:AlternateContent xmlns:mc="http://schemas.openxmlformats.org/markup-compatibility/2006">
    <mc:Choice Requires="x15">
      <x15ac:absPath xmlns:x15ac="http://schemas.microsoft.com/office/spreadsheetml/2010/11/ac" url="C:\Users\pc\Downloads\"/>
    </mc:Choice>
  </mc:AlternateContent>
  <xr:revisionPtr revIDLastSave="0" documentId="13_ncr:1_{F5FB19D6-04CA-4313-8326-D9994A362D07}" xr6:coauthVersionLast="47" xr6:coauthVersionMax="47" xr10:uidLastSave="{00000000-0000-0000-0000-000000000000}"/>
  <bookViews>
    <workbookView xWindow="-120" yWindow="-120" windowWidth="25440" windowHeight="15270" xr2:uid="{00000000-000D-0000-FFFF-FFFF00000000}"/>
  </bookViews>
  <sheets>
    <sheet name="Calculator" sheetId="1" r:id="rId1"/>
    <sheet name="Input Sheet- Normal Income" sheetId="5" r:id="rId2"/>
    <sheet name="Examples-Marginal Relief" sheetId="2" r:id="rId3"/>
    <sheet name="Tax Rate" sheetId="4" r:id="rId4"/>
    <sheet name="ReadMe" sheetId="3" r:id="rId5"/>
  </sheets>
  <definedNames>
    <definedName name="_xlnm.Print_Area" localSheetId="0">Calculator!$B$2:$D$54</definedName>
    <definedName name="_xlnm.Print_Area" localSheetId="1">'Input Sheet- Normal Income'!$A$2:$C$71</definedName>
    <definedName name="_xlnm.Print_Area" localSheetId="3">'Tax Rate'!$B$1:$E$27</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C68" i="5" l="1"/>
  <c r="C15" i="5"/>
  <c r="C33" i="1"/>
  <c r="D21" i="1"/>
  <c r="D20" i="1"/>
  <c r="D18" i="1"/>
  <c r="D32" i="1" s="1"/>
  <c r="D19" i="1"/>
  <c r="D33" i="1" s="1"/>
  <c r="C15" i="1"/>
  <c r="D15" i="1"/>
  <c r="B52" i="5"/>
  <c r="C13" i="1"/>
  <c r="C52" i="5"/>
  <c r="C27" i="5"/>
  <c r="C26" i="5"/>
  <c r="C25" i="5"/>
  <c r="C71" i="5"/>
  <c r="C37" i="5" s="1"/>
  <c r="B35" i="5"/>
  <c r="B36" i="5" s="1"/>
  <c r="B37" i="5" s="1"/>
  <c r="B38" i="5" s="1"/>
  <c r="C14" i="1" s="1"/>
  <c r="C33" i="5"/>
  <c r="B29" i="5"/>
  <c r="B17" i="5"/>
  <c r="C62" i="5"/>
  <c r="B62" i="5"/>
  <c r="C13" i="5"/>
  <c r="B16" i="5"/>
  <c r="B19" i="5" s="1"/>
  <c r="B21" i="5" s="1"/>
  <c r="B54" i="5" s="1"/>
  <c r="C24" i="5"/>
  <c r="D34" i="1"/>
  <c r="D25" i="1"/>
  <c r="C34" i="1"/>
  <c r="C32" i="1"/>
  <c r="C25" i="1"/>
  <c r="C12" i="1" l="1"/>
  <c r="C26" i="1"/>
  <c r="C35" i="1"/>
  <c r="D35" i="1"/>
  <c r="C27" i="1"/>
  <c r="C29" i="5"/>
  <c r="D13" i="1" s="1"/>
  <c r="C35" i="5"/>
  <c r="C36" i="5" s="1"/>
  <c r="C38" i="5" s="1"/>
  <c r="D14" i="1" s="1"/>
  <c r="C67" i="5"/>
  <c r="C14" i="5"/>
  <c r="C28" i="1" l="1"/>
  <c r="C29" i="1" s="1"/>
  <c r="B55" i="5"/>
  <c r="C16" i="5"/>
  <c r="C66" i="5"/>
  <c r="C69" i="5" s="1"/>
  <c r="C17" i="5" s="1"/>
  <c r="C30" i="1" l="1"/>
  <c r="C31" i="1" s="1"/>
  <c r="C36" i="1"/>
  <c r="C37" i="1" s="1"/>
  <c r="E37" i="1" s="1"/>
  <c r="C19" i="5"/>
  <c r="C21" i="5" s="1"/>
  <c r="C54" i="5" s="1"/>
  <c r="C38" i="1" l="1"/>
  <c r="C39" i="1" s="1"/>
  <c r="D12" i="1"/>
  <c r="D27" i="1" l="1"/>
  <c r="C55" i="5" s="1"/>
  <c r="D26" i="1"/>
  <c r="D29" i="1" l="1"/>
  <c r="D28" i="1"/>
  <c r="D30" i="1" s="1"/>
  <c r="D31" i="1" l="1"/>
  <c r="D36" i="1" s="1"/>
  <c r="D37" i="1" s="1"/>
  <c r="D38" i="1" l="1"/>
  <c r="D39" i="1" s="1"/>
  <c r="C40" i="1" s="1"/>
</calcChain>
</file>

<file path=xl/sharedStrings.xml><?xml version="1.0" encoding="utf-8"?>
<sst xmlns="http://schemas.openxmlformats.org/spreadsheetml/2006/main" count="222" uniqueCount="190">
  <si>
    <t>Instructions</t>
  </si>
  <si>
    <t>Inputs</t>
  </si>
  <si>
    <t>Residential status</t>
  </si>
  <si>
    <t>Resident</t>
  </si>
  <si>
    <t>Other Ordinary Income (interest, etc.)</t>
  </si>
  <si>
    <t>House Property Income (after allowed computation)</t>
  </si>
  <si>
    <t>Special-Rate Income (taxed separately)</t>
  </si>
  <si>
    <t>STCG (Sec 111A) – amount (STT-paid equity/MFs/REITs, etc.)</t>
  </si>
  <si>
    <t>LTCG (Sec 112A) – amount (equity/equity MF/REITs eligible)</t>
  </si>
  <si>
    <t>112A Exemption Cap (default ₹1,25,000)</t>
  </si>
  <si>
    <t>LTCG @20% – amount (other long-term assets)</t>
  </si>
  <si>
    <t>Computations</t>
  </si>
  <si>
    <t>Resident flag (auto)</t>
  </si>
  <si>
    <t>Income for Slab Tax (Net Salary + Ordinary Income)</t>
  </si>
  <si>
    <t>Slab Tax (before 87A / marginal relief)</t>
  </si>
  <si>
    <t>Slab Tax after 87A (pre marginal relief)</t>
  </si>
  <si>
    <t>STCG (111A) Tax @20%</t>
  </si>
  <si>
    <t>LTCG (112A) Tax @12.5% (after ₹1.25L exemption)</t>
  </si>
  <si>
    <t>LTCG @20% Tax (other long-term assets)</t>
  </si>
  <si>
    <t>Total Special-Rate Tax (incl. 'Other' entered as tax)</t>
  </si>
  <si>
    <t>Total before Cess (Slab after relief + Special-rate tax)</t>
  </si>
  <si>
    <t>Final Tax Payable (incl. 4% Cess)</t>
  </si>
  <si>
    <t>Notes:</t>
  </si>
  <si>
    <t>Range of Income</t>
  </si>
  <si>
    <t>Old vs New Tax Regime Income Tax Calculator AY 2026-27 (FY 2025-26)</t>
  </si>
  <si>
    <t>Regime</t>
  </si>
  <si>
    <t>New Tax Regime</t>
  </si>
  <si>
    <t>Old Tax Regime</t>
  </si>
  <si>
    <t>Nil</t>
  </si>
  <si>
    <t>New Tax Regime Slabs </t>
  </si>
  <si>
    <t>New Tax Regime Rates</t>
  </si>
  <si>
    <t>Old Regime Tax Slab</t>
  </si>
  <si>
    <t>Up to INR. 4 lakh</t>
  </si>
  <si>
    <t>Up to INR. 2.5 lakh</t>
  </si>
  <si>
    <t>INR. 4 lakh to INR. 8 lakh</t>
  </si>
  <si>
    <t>INR. 2.5 lakh to INR. 5 lakh</t>
  </si>
  <si>
    <t>INR. 8 lakh to INR. 12 lakh</t>
  </si>
  <si>
    <t>INR. 5 lakh to INR. 10 lakh</t>
  </si>
  <si>
    <t>INR. 12 lakh to INR. 16 lakh</t>
  </si>
  <si>
    <t>Above INR. 10 lakh</t>
  </si>
  <si>
    <t>INR. 16 lakh to INR. 20 lakh</t>
  </si>
  <si>
    <t>INR. 20 lakh to INR. 24 lakh</t>
  </si>
  <si>
    <t>Above INR. 24 lakh</t>
  </si>
  <si>
    <t>Old Regime Tax Rate</t>
  </si>
  <si>
    <t>Up to Rs. 50 lakh</t>
  </si>
  <si>
    <t>Rs. 50 lakh to Rs. 1 Crore</t>
  </si>
  <si>
    <t>Rs. 1 Crore to Rs. 2 Crore</t>
  </si>
  <si>
    <t>Rs. 2 Crore to Rs. 5 Crore</t>
  </si>
  <si>
    <t>Above Rs. 5 Crore</t>
  </si>
  <si>
    <t>Surcharge Rate -New Regime</t>
  </si>
  <si>
    <t>Surcharge Rate -Old Regime</t>
  </si>
  <si>
    <t>Health &amp; Education Cess @4% ( Income tax plus Surcharge)</t>
  </si>
  <si>
    <t>Computation of Gross Total Income</t>
  </si>
  <si>
    <t>Assessee Name</t>
  </si>
  <si>
    <t>xxxxx</t>
  </si>
  <si>
    <t>AY</t>
  </si>
  <si>
    <t>2026-27</t>
  </si>
  <si>
    <t>FY</t>
  </si>
  <si>
    <t>2025-26</t>
  </si>
  <si>
    <t xml:space="preserve">PAN No </t>
  </si>
  <si>
    <t>xxxxxx</t>
  </si>
  <si>
    <t>Incom under the Head Salaries</t>
  </si>
  <si>
    <t>Basic Salary</t>
  </si>
  <si>
    <t>House Rent Allowances</t>
  </si>
  <si>
    <t>Other Allowances</t>
  </si>
  <si>
    <t>Gross Salary</t>
  </si>
  <si>
    <t>Calculation of HRA Exemption</t>
  </si>
  <si>
    <t>&lt;60</t>
  </si>
  <si>
    <t>60-80</t>
  </si>
  <si>
    <t>&gt;80-</t>
  </si>
  <si>
    <t>HRA Exemption</t>
  </si>
  <si>
    <t>Other Exempt Allowances if any</t>
  </si>
  <si>
    <t>Net Salary</t>
  </si>
  <si>
    <t>Less: Standard Deduction</t>
  </si>
  <si>
    <t>Net Taxable Salary</t>
  </si>
  <si>
    <t>Least of the Following Exempt</t>
  </si>
  <si>
    <t>Actual HRA Received</t>
  </si>
  <si>
    <t>Rent-Paid minus 10% of Salary</t>
  </si>
  <si>
    <t>Rent Paid</t>
  </si>
  <si>
    <t>NA</t>
  </si>
  <si>
    <t>Exempt HRA</t>
  </si>
  <si>
    <t>Metro</t>
  </si>
  <si>
    <t>Other</t>
  </si>
  <si>
    <t>City ( Metro/Other)</t>
  </si>
  <si>
    <t>Income under Other Sources</t>
  </si>
  <si>
    <t>Saving Bank Interest</t>
  </si>
  <si>
    <t>Other Interest</t>
  </si>
  <si>
    <t>Other Misc Income other than Business and Profession</t>
  </si>
  <si>
    <t>Gross Income from Other Sources</t>
  </si>
  <si>
    <t xml:space="preserve">Income Under the Head House Property </t>
  </si>
  <si>
    <t>Type of Properties</t>
  </si>
  <si>
    <t>Let-Out</t>
  </si>
  <si>
    <t>Self-Occupied</t>
  </si>
  <si>
    <t>Rental Income from House Properties</t>
  </si>
  <si>
    <t>Less: Municipal Tax Paid</t>
  </si>
  <si>
    <t>Interest on Borrowed Capital</t>
  </si>
  <si>
    <t>Fixed Deposit Interest</t>
  </si>
  <si>
    <t>Dividend</t>
  </si>
  <si>
    <t>Income from House Property</t>
  </si>
  <si>
    <t>Gross Income from House Property</t>
  </si>
  <si>
    <t>Deduction u/Chapter VI_A</t>
  </si>
  <si>
    <t>NPS and Other deduction allowed under section 80</t>
  </si>
  <si>
    <t>80C- LIC Premium , School Fees</t>
  </si>
  <si>
    <t>Other Deduction if any</t>
  </si>
  <si>
    <t>Total Deduction</t>
  </si>
  <si>
    <t>Total Income</t>
  </si>
  <si>
    <t>80TTA- Saving interest -Below 60 years-Max Limit INR 10000</t>
  </si>
  <si>
    <t>80TTB- Senior Citizen Saving Interest-Max Limit 50000</t>
  </si>
  <si>
    <t>80D- Medical- self plus family Plus Parents Senior- INR 75K Maximum</t>
  </si>
  <si>
    <t>80D- Medical- self plus family Plus Parents -INR 50 K Maximum</t>
  </si>
  <si>
    <t>80D- Medical- self plus family- Max -INR 25K</t>
  </si>
  <si>
    <t>80D- Medical- self plus family- Senior Citizen- Max- INR 50K</t>
  </si>
  <si>
    <t>80D- Medical- self plus family Plus Parents ( All Senior)- INR 100 K Maximum</t>
  </si>
  <si>
    <t>Net Taxable Salary ( Net of Standard Deduction)</t>
  </si>
  <si>
    <t>Deduction under Chapter VI-A</t>
  </si>
  <si>
    <t>87A Rebate (Resident &amp; Income for slabs ≤ ₹12,00,000; cap ₹60,000, For Old Regime  slabs ≤ ₹5,00,000; cap ₹12500)</t>
  </si>
  <si>
    <t>Surcharge</t>
  </si>
  <si>
    <t>This template computes tax under both Old Regime and New Regime for AY 2026–27 based on user inputs.</t>
  </si>
  <si>
    <t>STCG (Section 111A) is taxed at 20% and LTCG (Section 112A) at 12.5% in both regimes, with automatic ₹1,25,000 exemption on eligible LTCG.</t>
  </si>
  <si>
    <t>Rebate under Section 87A applies only to resident individuals.</t>
  </si>
  <si>
    <t>Old Regime: Rebate available up to ₹5,00,000 total income (maximum ₹12,500).</t>
  </si>
  <si>
    <t>New Regime: Rebate available up to ₹7,00,000 total income; however, rebate does not apply to special rate income such as STCG and LTCG.</t>
  </si>
  <si>
    <t>House Property Treatment – Old Regime: Loss including interest up to ₹2,00,000 for self-occupied property can be set off against other income.</t>
  </si>
  <si>
    <t>House Property Treatment – New Regime: Loss from house property is not allowed to be set off; negative income is ignored.</t>
  </si>
  <si>
    <t>Marginal relief applies where income slightly exceeds rebate thresholds and ensures additional tax does not exceed additional income; applicable only on slab income.</t>
  </si>
  <si>
    <t>Surcharge is applicable if total income exceeds ₹50,00,000 and is calculated on income tax before cess.</t>
  </si>
  <si>
    <t>Health and Education Cess at 4% is applied on total tax including surcharge.</t>
  </si>
  <si>
    <t>Verify asset eligibility for Sections 111A, 112A, and 112 as tax treatment depends on holding period and asset type.</t>
  </si>
  <si>
    <t>This calculator provides indicative computation; users should verify results with latest Income Tax utility and applicable laws.</t>
  </si>
  <si>
    <t>www.taxbizmantra.com</t>
  </si>
  <si>
    <t>Age (Choose from Dropdown)</t>
  </si>
  <si>
    <t>Fill only the yellow cells. Don’t Edit Formulla Cells</t>
  </si>
  <si>
    <t>Total Income including Special Income</t>
  </si>
  <si>
    <t>Which Regime to Select ?</t>
  </si>
  <si>
    <t>Final Slab Tax after Marginal Relief (if just above ₹12,00,000 applicable for New Regime only)</t>
  </si>
  <si>
    <t>Less: Interest on Borrowed Capital- Allowable Limit 
Under New Regime:
• No interest deduction is allowed for self-occupied property.
• For let-out property, interest deduction is allowed.
• However, loss from house property cannot be set off against other income.</t>
  </si>
  <si>
    <t>Check</t>
  </si>
  <si>
    <r>
      <t>Note:</t>
    </r>
    <r>
      <rPr>
        <sz val="12"/>
        <color rgb="FF111111"/>
        <rFont val="Times New Roman"/>
        <family val="1"/>
      </rPr>
      <t> The enhanced surcharge of 25% is not levied, on income by way of dividend or from income chargeable to tax under sections 111A, 112, 112A and 115AD(1)(b). Hence, the maximum rate of surcharge on tax payable on such incomes shall be 15%. Also, the surcharge rate for AOP with all members as a company, shall be capped at 15%.</t>
    </r>
  </si>
  <si>
    <t>50% ( Metro) and Other: 40% of basic Salary+DA</t>
  </si>
  <si>
    <t xml:space="preserve">Old vs New Tax Regime Income Tax Slab and Surcharge for AY 2026-27 (FY 2025-26)
</t>
  </si>
  <si>
    <t>For quick reference only. Calculator applies these rates automatically.</t>
  </si>
  <si>
    <t>👉 Higher exemption applies only under the Old Tax Regime.</t>
  </si>
  <si>
    <r>
      <rPr>
        <b/>
        <sz val="11"/>
        <color theme="1"/>
        <rFont val="Times New Roman"/>
        <family val="1"/>
      </rPr>
      <t>Important Note: Old Regime – Basic Exemption Limits</t>
    </r>
    <r>
      <rPr>
        <sz val="11"/>
        <color theme="1"/>
        <rFont val="Times New Roman"/>
        <family val="1"/>
      </rPr>
      <t xml:space="preserve">
• Below 60 years: Basic exemption limit is ₹2,50,000
• Senior Citizen (60–80 years): Basic exemption limit is ₹3,00,000
• Super Senior Citizen (80 years and above): Basic exemption limit is ₹5,00,000</t>
    </r>
  </si>
  <si>
    <r>
      <t>a</t>
    </r>
    <r>
      <rPr>
        <sz val="12"/>
        <color rgb="FF111111"/>
        <rFont val="Times New Roman"/>
        <family val="1"/>
      </rPr>
      <t>.</t>
    </r>
    <r>
      <rPr>
        <b/>
        <i/>
        <sz val="12"/>
        <color rgb="FF111111"/>
        <rFont val="Times New Roman"/>
        <family val="1"/>
      </rPr>
      <t> Surcharge :</t>
    </r>
    <r>
      <rPr>
        <sz val="12"/>
        <color rgb="FF111111"/>
        <rFont val="Times New Roman"/>
        <family val="1"/>
      </rPr>
      <t xml:space="preserve"> Surcharge is levied on income tax (not on income) when total income exceeds ₹50 lakh.
</t>
    </r>
    <r>
      <rPr>
        <b/>
        <sz val="12"/>
        <color rgb="FF111111"/>
        <rFont val="Times New Roman"/>
        <family val="1"/>
      </rPr>
      <t>Important Note:</t>
    </r>
    <r>
      <rPr>
        <sz val="12"/>
        <color rgb="FF111111"/>
        <rFont val="Times New Roman"/>
        <family val="1"/>
      </rPr>
      <t xml:space="preserve">
• For New Regime, maximum surcharge is capped at 25%.
• For Old Regime, surcharge can go up to 37%.
• On special rate incomes (e.g., 111A, 112A, 115AD), surcharge is capped at 15%.-</t>
    </r>
  </si>
  <si>
    <t>1) Salary ₹12,75,000 → Tax payable = ₹0 (New Regime benefit)</t>
  </si>
  <si>
    <t>2) Salary ₹18,00,000 → Tax ≈ ₹1,50,800</t>
  </si>
  <si>
    <t>3) Salary ₹10,50,000 + STCG ₹1,00,000 → Tax ≈ ₹20,800 (STCG @20%)</t>
  </si>
  <si>
    <t>4) Taxable income just above ₹12,00,000 → Marginal relief applies</t>
  </si>
  <si>
    <t>✔ Try These Sample Scenarios (Enter in Yellow Cells)</t>
  </si>
  <si>
    <t>💡 Tip: Try your own numbers to compare Old vs New regime instantly.</t>
  </si>
  <si>
    <t>Residential status ( Choose from Dropdown)</t>
  </si>
  <si>
    <t>New Regime:
• ₹75,000 standard deduction
• 7 slab rates
• Rebate up to ₹12L
• No deduction under Chapter VI-A</t>
  </si>
  <si>
    <t>Old Regime:
• ₹50,000 standard deduction
• Deductions (80C, 80D etc.) allowed
• Basic exemption ₹2.5L / ₹3L / ₹5L (age-based)</t>
  </si>
  <si>
    <t>✔ Free Tool | ✔ No Signup | ✔ Based on Latest Income Tax Rules (AY 2026–27)</t>
  </si>
  <si>
    <t>Try adjusting deductions to see which regime saves more tax.</t>
  </si>
  <si>
    <t xml:space="preserve">💡 Tip: </t>
  </si>
  <si>
    <t>📘 How to Use This Excel Calculator</t>
  </si>
  <si>
    <t>🟡 Step 1: Go to Input Sheet</t>
  </si>
  <si>
    <t>Age</t>
  </si>
  <si>
    <t>Salary income</t>
  </si>
  <si>
    <t>Other income</t>
  </si>
  <si>
    <t>House property income</t>
  </si>
  <si>
    <t>Deductions (Old Regime)</t>
  </si>
  <si>
    <t>🟡 Step 2: Enter Capital Gains (if any)</t>
  </si>
  <si>
    <t>✔ Enter in yellow cells:</t>
  </si>
  <si>
    <t>STCG (Section 111A)</t>
  </si>
  <si>
    <t>LTCG (Section 112A / Others)</t>
  </si>
  <si>
    <t>👉 Skip if not applicable</t>
  </si>
  <si>
    <t>🟡 Step 3: View Tax Calculation</t>
  </si>
  <si>
    <t>✔ See automatic calculation:</t>
  </si>
  <si>
    <t>Total income</t>
  </si>
  <si>
    <t>Tax (New vs Old Regime)</t>
  </si>
  <si>
    <t>Rebate, surcharge &amp; cess</t>
  </si>
  <si>
    <t>🟡 Step 4: Check Best Regime</t>
  </si>
  <si>
    <t>👉 Scroll to bottom</t>
  </si>
  <si>
    <t>👉 Shows better option + tax saving</t>
  </si>
  <si>
    <t>⚠️ Important</t>
  </si>
  <si>
    <t>Do not edit formulas</t>
  </si>
  <si>
    <t>New Regime → No deductions allowed</t>
  </si>
  <si>
    <t>Old Regime → Deductions + HRA allowed</t>
  </si>
  <si>
    <t>💡 Tip</t>
  </si>
  <si>
    <t>👉 Try different values to see which regime saves more tax</t>
  </si>
  <si>
    <t>📌 Disclaimer</t>
  </si>
  <si>
    <t>This tool is for estimation purposes only. Please verify before final filing.</t>
  </si>
  <si>
    <r>
      <t xml:space="preserve">👉 Open </t>
    </r>
    <r>
      <rPr>
        <b/>
        <sz val="12"/>
        <color theme="1"/>
        <rFont val="Times New Roman"/>
        <family val="1"/>
      </rPr>
      <t>“Input Sheet – Normal Income”</t>
    </r>
  </si>
  <si>
    <r>
      <t xml:space="preserve">✔ Fill only </t>
    </r>
    <r>
      <rPr>
        <b/>
        <sz val="12"/>
        <color theme="1"/>
        <rFont val="Times New Roman"/>
        <family val="1"/>
      </rPr>
      <t>yellow cells</t>
    </r>
  </si>
  <si>
    <r>
      <t xml:space="preserve">👉 Go to </t>
    </r>
    <r>
      <rPr>
        <b/>
        <sz val="12"/>
        <color theme="1"/>
        <rFont val="Times New Roman"/>
        <family val="1"/>
      </rPr>
      <t>“Calculator” sheet</t>
    </r>
  </si>
  <si>
    <r>
      <t xml:space="preserve">👉 Stay on </t>
    </r>
    <r>
      <rPr>
        <b/>
        <sz val="12"/>
        <color theme="1"/>
        <rFont val="Times New Roman"/>
        <family val="1"/>
      </rPr>
      <t>“Calculator” sheet</t>
    </r>
  </si>
  <si>
    <r>
      <t xml:space="preserve">✔ See: </t>
    </r>
    <r>
      <rPr>
        <b/>
        <sz val="12"/>
        <color theme="1"/>
        <rFont val="Times New Roman"/>
        <family val="1"/>
      </rPr>
      <t>“Which Regime to Select?”</t>
    </r>
  </si>
  <si>
    <r>
      <t xml:space="preserve">Fill only </t>
    </r>
    <r>
      <rPr>
        <b/>
        <sz val="12"/>
        <color theme="1"/>
        <rFont val="Times New Roman"/>
        <family val="1"/>
      </rPr>
      <t>yellow cells</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</si>
</sst>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4">
    <numFmt numFmtId="43" formatCode="_(* #,##0.00_);_(* \(#,##0.00\);_(* &quot;-&quot;??_);_(@_)"/>
    <numFmt numFmtId="164" formatCode="\₹#,##0"/>
    <numFmt numFmtId="165" formatCode="_(* #,##0_);_(* \(#,##0\);_(* &quot;-&quot;??_);_(@_)"/>
    <numFmt numFmtId="166" formatCode="_(* #,##0.000000000000_);_(* \(#,##0.000000000000\);_(* &quot;-&quot;??_);_(@_)"/>
  </numFmts>
  <fonts count="29" x14ac:knownFonts="1">
    <font>
      <sz val="11"/>
      <color theme="1"/>
      <name val="Calibri"/>
      <family val="2"/>
      <scheme val="minor"/>
    </font>
    <font>
      <b/>
      <sz val="14"/>
      <color theme="1"/>
      <name val="Calibri"/>
      <family val="2"/>
      <scheme val="minor"/>
    </font>
    <font>
      <sz val="11"/>
      <color theme="1"/>
      <name val="Calibri"/>
      <family val="2"/>
      <scheme val="minor"/>
    </font>
    <font>
      <u/>
      <sz val="11"/>
      <color theme="10"/>
      <name val="Calibri"/>
      <family val="2"/>
      <scheme val="minor"/>
    </font>
    <font>
      <sz val="11"/>
      <color theme="1"/>
      <name val="Times New Roman"/>
      <family val="1"/>
    </font>
    <font>
      <sz val="12"/>
      <color rgb="FF314259"/>
      <name val="Times New Roman"/>
      <family val="1"/>
    </font>
    <font>
      <sz val="12"/>
      <color theme="1"/>
      <name val="Times New Roman"/>
      <family val="1"/>
    </font>
    <font>
      <b/>
      <sz val="12"/>
      <color theme="0"/>
      <name val="Times New Roman"/>
      <family val="1"/>
    </font>
    <font>
      <b/>
      <sz val="14"/>
      <color theme="0"/>
      <name val="Times New Roman"/>
      <family val="1"/>
    </font>
    <font>
      <b/>
      <sz val="10"/>
      <color theme="0"/>
      <name val="Times New Roman"/>
      <family val="1"/>
    </font>
    <font>
      <sz val="10"/>
      <color theme="1"/>
      <name val="Times New Roman"/>
      <family val="1"/>
    </font>
    <font>
      <b/>
      <sz val="10"/>
      <color theme="1"/>
      <name val="Times New Roman"/>
      <family val="1"/>
    </font>
    <font>
      <b/>
      <sz val="12"/>
      <color theme="1"/>
      <name val="Times New Roman"/>
      <family val="1"/>
    </font>
    <font>
      <i/>
      <sz val="12"/>
      <color rgb="FF000555"/>
      <name val="Times New Roman"/>
      <family val="1"/>
    </font>
    <font>
      <sz val="12"/>
      <color theme="3" tint="-0.249977111117893"/>
      <name val="Times New Roman"/>
      <family val="1"/>
    </font>
    <font>
      <sz val="12"/>
      <color theme="0"/>
      <name val="Times New Roman"/>
      <family val="1"/>
    </font>
    <font>
      <sz val="12"/>
      <color theme="0"/>
      <name val="Times New Roman"/>
      <family val="1"/>
    </font>
    <font>
      <sz val="10"/>
      <name val="Times New Roman"/>
      <family val="1"/>
    </font>
    <font>
      <sz val="10"/>
      <color theme="0"/>
      <name val="Times New Roman"/>
      <family val="1"/>
    </font>
    <font>
      <u/>
      <sz val="14"/>
      <color theme="0"/>
      <name val="Times New Roman"/>
      <family val="1"/>
    </font>
    <font>
      <i/>
      <sz val="12"/>
      <color rgb="FF111111"/>
      <name val="Times New Roman"/>
      <family val="1"/>
    </font>
    <font>
      <sz val="12"/>
      <color rgb="FF111111"/>
      <name val="Times New Roman"/>
      <family val="1"/>
    </font>
    <font>
      <b/>
      <i/>
      <sz val="12"/>
      <color rgb="FF111111"/>
      <name val="Times New Roman"/>
      <family val="1"/>
    </font>
    <font>
      <b/>
      <sz val="12"/>
      <color rgb="FF111111"/>
      <name val="Times New Roman"/>
      <family val="1"/>
    </font>
    <font>
      <b/>
      <i/>
      <sz val="12"/>
      <color theme="0"/>
      <name val="Times New Roman"/>
      <family val="1"/>
    </font>
    <font>
      <b/>
      <sz val="16"/>
      <color theme="0"/>
      <name val="Times New Roman"/>
      <family val="1"/>
    </font>
    <font>
      <b/>
      <sz val="11"/>
      <color theme="1"/>
      <name val="Times New Roman"/>
      <family val="1"/>
    </font>
    <font>
      <u/>
      <sz val="12"/>
      <color theme="0"/>
      <name val="Times New Roman"/>
      <family val="1"/>
    </font>
    <font>
      <b/>
      <sz val="20"/>
      <color theme="1"/>
      <name val="Times New Roman"/>
      <family val="1"/>
    </font>
  </fonts>
  <fills count="17">
    <fill>
      <patternFill patternType="none"/>
    </fill>
    <fill>
      <patternFill patternType="gray125"/>
    </fill>
    <fill>
      <patternFill patternType="solid">
        <fgColor rgb="FFF1F5F9"/>
        <bgColor indexed="64"/>
      </patternFill>
    </fill>
    <fill>
      <patternFill patternType="solid">
        <fgColor rgb="FFE8F5E9"/>
        <bgColor indexed="64"/>
      </patternFill>
    </fill>
    <fill>
      <patternFill patternType="solid">
        <fgColor rgb="FFDCFCE7"/>
        <bgColor indexed="64"/>
      </patternFill>
    </fill>
    <fill>
      <patternFill patternType="solid">
        <fgColor rgb="FF002060"/>
        <bgColor indexed="64"/>
      </patternFill>
    </fill>
    <fill>
      <patternFill patternType="solid">
        <fgColor rgb="FF7030A0"/>
        <bgColor indexed="64"/>
      </patternFill>
    </fill>
    <fill>
      <patternFill patternType="solid">
        <fgColor theme="2" tint="-9.9978637043366805E-2"/>
        <bgColor indexed="64"/>
      </patternFill>
    </fill>
    <fill>
      <patternFill patternType="solid">
        <fgColor theme="7" tint="0.79998168889431442"/>
        <bgColor indexed="64"/>
      </patternFill>
    </fill>
    <fill>
      <patternFill patternType="solid">
        <fgColor theme="4" tint="0.79998168889431442"/>
        <bgColor indexed="64"/>
      </patternFill>
    </fill>
    <fill>
      <patternFill patternType="solid">
        <fgColor rgb="FFFFC000"/>
        <bgColor indexed="64"/>
      </patternFill>
    </fill>
    <fill>
      <patternFill patternType="solid">
        <fgColor theme="8" tint="0.79998168889431442"/>
        <bgColor indexed="64"/>
      </patternFill>
    </fill>
    <fill>
      <patternFill patternType="solid">
        <fgColor theme="0" tint="-0.14999847407452621"/>
        <bgColor indexed="64"/>
      </patternFill>
    </fill>
    <fill>
      <patternFill patternType="solid">
        <fgColor theme="9" tint="0.39997558519241921"/>
        <bgColor indexed="64"/>
      </patternFill>
    </fill>
    <fill>
      <patternFill patternType="solid">
        <fgColor theme="9" tint="0.59999389629810485"/>
        <bgColor indexed="64"/>
      </patternFill>
    </fill>
    <fill>
      <patternFill patternType="solid">
        <fgColor theme="6" tint="0.79998168889431442"/>
        <bgColor indexed="64"/>
      </patternFill>
    </fill>
    <fill>
      <patternFill patternType="solid">
        <fgColor theme="7" tint="0.39997558519241921"/>
        <bgColor indexed="64"/>
      </patternFill>
    </fill>
  </fills>
  <borders count="8">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style="thin">
        <color indexed="64"/>
      </left>
      <right/>
      <top/>
      <bottom/>
      <diagonal/>
    </border>
    <border>
      <left/>
      <right style="thin">
        <color auto="1"/>
      </right>
      <top style="thin">
        <color auto="1"/>
      </top>
      <bottom style="thin">
        <color auto="1"/>
      </bottom>
      <diagonal/>
    </border>
    <border>
      <left/>
      <right style="thin">
        <color indexed="64"/>
      </right>
      <top/>
      <bottom/>
      <diagonal/>
    </border>
    <border>
      <left/>
      <right/>
      <top/>
      <bottom style="thin">
        <color auto="1"/>
      </bottom>
      <diagonal/>
    </border>
    <border>
      <left/>
      <right style="thin">
        <color indexed="64"/>
      </right>
      <top/>
      <bottom style="thin">
        <color auto="1"/>
      </bottom>
      <diagonal/>
    </border>
  </borders>
  <cellStyleXfs count="3">
    <xf numFmtId="0" fontId="0" fillId="0" borderId="0"/>
    <xf numFmtId="43" fontId="2" fillId="0" borderId="0" applyFont="0" applyFill="0" applyBorder="0" applyAlignment="0" applyProtection="0"/>
    <xf numFmtId="0" fontId="3" fillId="0" borderId="0" applyNumberFormat="0" applyFill="0" applyBorder="0" applyAlignment="0" applyProtection="0"/>
  </cellStyleXfs>
  <cellXfs count="106">
    <xf numFmtId="0" fontId="0" fillId="0" borderId="0" xfId="0"/>
    <xf numFmtId="0" fontId="4" fillId="0" borderId="0" xfId="0" applyFont="1"/>
    <xf numFmtId="0" fontId="6" fillId="0" borderId="0" xfId="0" applyFont="1"/>
    <xf numFmtId="0" fontId="6" fillId="0" borderId="1" xfId="0" applyFont="1" applyBorder="1"/>
    <xf numFmtId="0" fontId="7" fillId="5" borderId="1" xfId="0" applyFont="1" applyFill="1" applyBorder="1" applyAlignment="1">
      <alignment horizontal="center" vertical="center" wrapText="1"/>
    </xf>
    <xf numFmtId="0" fontId="5" fillId="7" borderId="1" xfId="0" applyFont="1" applyFill="1" applyBorder="1" applyAlignment="1">
      <alignment horizontal="left" vertical="center" wrapText="1" indent="1"/>
    </xf>
    <xf numFmtId="9" fontId="5" fillId="7" borderId="1" xfId="0" applyNumberFormat="1" applyFont="1" applyFill="1" applyBorder="1" applyAlignment="1">
      <alignment horizontal="left" vertical="center" wrapText="1" indent="1"/>
    </xf>
    <xf numFmtId="0" fontId="5" fillId="8" borderId="1" xfId="0" applyFont="1" applyFill="1" applyBorder="1" applyAlignment="1">
      <alignment horizontal="left" vertical="center" wrapText="1" indent="1"/>
    </xf>
    <xf numFmtId="9" fontId="5" fillId="8" borderId="1" xfId="0" applyNumberFormat="1" applyFont="1" applyFill="1" applyBorder="1" applyAlignment="1">
      <alignment horizontal="left" vertical="center" wrapText="1" indent="1"/>
    </xf>
    <xf numFmtId="0" fontId="6" fillId="8" borderId="1" xfId="0" applyFont="1" applyFill="1" applyBorder="1"/>
    <xf numFmtId="0" fontId="10" fillId="0" borderId="0" xfId="0" applyFont="1"/>
    <xf numFmtId="0" fontId="11" fillId="2" borderId="1" xfId="0" applyFont="1" applyFill="1" applyBorder="1"/>
    <xf numFmtId="0" fontId="9" fillId="6" borderId="1" xfId="0" applyFont="1" applyFill="1" applyBorder="1"/>
    <xf numFmtId="0" fontId="10" fillId="0" borderId="1" xfId="0" applyFont="1" applyBorder="1"/>
    <xf numFmtId="0" fontId="11" fillId="0" borderId="1" xfId="0" applyFont="1" applyBorder="1"/>
    <xf numFmtId="0" fontId="6" fillId="0" borderId="3" xfId="0" applyFont="1" applyBorder="1"/>
    <xf numFmtId="0" fontId="12" fillId="2" borderId="1" xfId="0" applyFont="1" applyFill="1" applyBorder="1"/>
    <xf numFmtId="0" fontId="6" fillId="0" borderId="2" xfId="0" applyFont="1" applyBorder="1"/>
    <xf numFmtId="0" fontId="7" fillId="6" borderId="1" xfId="0" applyFont="1" applyFill="1" applyBorder="1"/>
    <xf numFmtId="0" fontId="7" fillId="6" borderId="2" xfId="0" applyFont="1" applyFill="1" applyBorder="1"/>
    <xf numFmtId="0" fontId="12" fillId="0" borderId="1" xfId="0" applyFont="1" applyBorder="1"/>
    <xf numFmtId="0" fontId="7" fillId="5" borderId="1" xfId="0" applyFont="1" applyFill="1" applyBorder="1"/>
    <xf numFmtId="0" fontId="15" fillId="5" borderId="1" xfId="0" applyFont="1" applyFill="1" applyBorder="1" applyAlignment="1">
      <alignment horizontal="left" vertical="center" wrapText="1" indent="1"/>
    </xf>
    <xf numFmtId="0" fontId="16" fillId="6" borderId="1" xfId="0" applyFont="1" applyFill="1" applyBorder="1"/>
    <xf numFmtId="0" fontId="9" fillId="5" borderId="1" xfId="0" applyFont="1" applyFill="1" applyBorder="1"/>
    <xf numFmtId="0" fontId="10" fillId="12" borderId="1" xfId="0" applyFont="1" applyFill="1" applyBorder="1"/>
    <xf numFmtId="0" fontId="11" fillId="13" borderId="1" xfId="0" applyFont="1" applyFill="1" applyBorder="1"/>
    <xf numFmtId="0" fontId="10" fillId="13" borderId="1" xfId="0" applyFont="1" applyFill="1" applyBorder="1"/>
    <xf numFmtId="0" fontId="10" fillId="0" borderId="1" xfId="0" applyFont="1" applyBorder="1" applyAlignment="1">
      <alignment horizontal="left" indent="1"/>
    </xf>
    <xf numFmtId="165" fontId="9" fillId="6" borderId="1" xfId="1" applyNumberFormat="1" applyFont="1" applyFill="1" applyBorder="1"/>
    <xf numFmtId="0" fontId="17" fillId="0" borderId="1" xfId="0" applyFont="1" applyBorder="1"/>
    <xf numFmtId="165" fontId="11" fillId="0" borderId="1" xfId="1" applyNumberFormat="1" applyFont="1" applyFill="1" applyBorder="1"/>
    <xf numFmtId="165" fontId="10" fillId="0" borderId="1" xfId="1" applyNumberFormat="1" applyFont="1" applyFill="1" applyBorder="1"/>
    <xf numFmtId="0" fontId="9" fillId="0" borderId="1" xfId="0" applyFont="1" applyBorder="1"/>
    <xf numFmtId="165" fontId="9" fillId="0" borderId="1" xfId="1" applyNumberFormat="1" applyFont="1" applyFill="1" applyBorder="1"/>
    <xf numFmtId="165" fontId="18" fillId="6" borderId="1" xfId="1" applyNumberFormat="1" applyFont="1" applyFill="1" applyBorder="1"/>
    <xf numFmtId="165" fontId="10" fillId="12" borderId="1" xfId="1" applyNumberFormat="1" applyFont="1" applyFill="1" applyBorder="1"/>
    <xf numFmtId="165" fontId="10" fillId="11" borderId="1" xfId="1" applyNumberFormat="1" applyFont="1" applyFill="1" applyBorder="1"/>
    <xf numFmtId="165" fontId="10" fillId="0" borderId="1" xfId="1" applyNumberFormat="1" applyFont="1" applyBorder="1"/>
    <xf numFmtId="165" fontId="9" fillId="5" borderId="1" xfId="1" applyNumberFormat="1" applyFont="1" applyFill="1" applyBorder="1"/>
    <xf numFmtId="0" fontId="11" fillId="14" borderId="1" xfId="0" applyFont="1" applyFill="1" applyBorder="1"/>
    <xf numFmtId="165" fontId="10" fillId="14" borderId="1" xfId="1" applyNumberFormat="1" applyFont="1" applyFill="1" applyBorder="1"/>
    <xf numFmtId="165" fontId="10" fillId="0" borderId="0" xfId="1" applyNumberFormat="1" applyFont="1"/>
    <xf numFmtId="0" fontId="6" fillId="9" borderId="1" xfId="0" applyFont="1" applyFill="1" applyBorder="1" applyAlignment="1">
      <alignment horizontal="center"/>
    </xf>
    <xf numFmtId="0" fontId="6" fillId="11" borderId="1" xfId="0" applyFont="1" applyFill="1" applyBorder="1" applyAlignment="1">
      <alignment horizontal="center"/>
    </xf>
    <xf numFmtId="0" fontId="6" fillId="0" borderId="1" xfId="0" applyFont="1" applyBorder="1" applyAlignment="1">
      <alignment horizontal="center"/>
    </xf>
    <xf numFmtId="164" fontId="6" fillId="3" borderId="1" xfId="0" applyNumberFormat="1" applyFont="1" applyFill="1" applyBorder="1" applyAlignment="1">
      <alignment horizontal="center"/>
    </xf>
    <xf numFmtId="164" fontId="12" fillId="4" borderId="1" xfId="0" applyNumberFormat="1" applyFont="1" applyFill="1" applyBorder="1" applyAlignment="1">
      <alignment horizontal="center"/>
    </xf>
    <xf numFmtId="0" fontId="6" fillId="7" borderId="0" xfId="0" applyFont="1" applyFill="1"/>
    <xf numFmtId="0" fontId="6" fillId="7" borderId="0" xfId="0" applyFont="1" applyFill="1" applyAlignment="1">
      <alignment vertical="top"/>
    </xf>
    <xf numFmtId="0" fontId="16" fillId="5" borderId="1" xfId="0" applyFont="1" applyFill="1" applyBorder="1" applyAlignment="1">
      <alignment horizontal="center"/>
    </xf>
    <xf numFmtId="164" fontId="7" fillId="5" borderId="1" xfId="0" applyNumberFormat="1" applyFont="1" applyFill="1" applyBorder="1" applyAlignment="1">
      <alignment horizontal="center"/>
    </xf>
    <xf numFmtId="164" fontId="7" fillId="6" borderId="1" xfId="0" applyNumberFormat="1" applyFont="1" applyFill="1" applyBorder="1" applyAlignment="1">
      <alignment horizontal="center"/>
    </xf>
    <xf numFmtId="0" fontId="12" fillId="8" borderId="1" xfId="0" applyFont="1" applyFill="1" applyBorder="1" applyAlignment="1">
      <alignment vertical="top"/>
    </xf>
    <xf numFmtId="0" fontId="13" fillId="8" borderId="1" xfId="0" applyFont="1" applyFill="1" applyBorder="1" applyAlignment="1">
      <alignment vertical="top" wrapText="1"/>
    </xf>
    <xf numFmtId="0" fontId="14" fillId="8" borderId="2" xfId="0" applyFont="1" applyFill="1" applyBorder="1" applyAlignment="1">
      <alignment vertical="center" wrapText="1"/>
    </xf>
    <xf numFmtId="0" fontId="12" fillId="8" borderId="1" xfId="0" applyFont="1" applyFill="1" applyBorder="1"/>
    <xf numFmtId="0" fontId="6" fillId="8" borderId="2" xfId="0" applyFont="1" applyFill="1" applyBorder="1"/>
    <xf numFmtId="166" fontId="6" fillId="0" borderId="0" xfId="1" applyNumberFormat="1" applyFont="1"/>
    <xf numFmtId="0" fontId="8" fillId="6" borderId="6" xfId="0" applyFont="1" applyFill="1" applyBorder="1" applyAlignment="1">
      <alignment horizontal="center"/>
    </xf>
    <xf numFmtId="0" fontId="8" fillId="6" borderId="7" xfId="0" applyFont="1" applyFill="1" applyBorder="1" applyAlignment="1">
      <alignment horizontal="center"/>
    </xf>
    <xf numFmtId="0" fontId="8" fillId="5" borderId="0" xfId="0" applyFont="1" applyFill="1" applyAlignment="1">
      <alignment horizontal="center"/>
    </xf>
    <xf numFmtId="0" fontId="19" fillId="5" borderId="0" xfId="2" applyFont="1" applyFill="1" applyAlignment="1">
      <alignment horizontal="center"/>
    </xf>
    <xf numFmtId="0" fontId="19" fillId="5" borderId="5" xfId="2" applyFont="1" applyFill="1" applyBorder="1" applyAlignment="1">
      <alignment horizontal="center"/>
    </xf>
    <xf numFmtId="0" fontId="9" fillId="5" borderId="1" xfId="0" applyFont="1" applyFill="1" applyBorder="1" applyAlignment="1">
      <alignment horizontal="center"/>
    </xf>
    <xf numFmtId="0" fontId="10" fillId="0" borderId="2" xfId="0" applyFont="1" applyBorder="1" applyAlignment="1">
      <alignment horizontal="center"/>
    </xf>
    <xf numFmtId="0" fontId="10" fillId="0" borderId="4" xfId="0" applyFont="1" applyBorder="1" applyAlignment="1">
      <alignment horizontal="center"/>
    </xf>
    <xf numFmtId="0" fontId="6" fillId="7" borderId="0" xfId="0" applyFont="1" applyFill="1" applyAlignment="1">
      <alignment horizontal="left" vertical="top" wrapText="1"/>
    </xf>
    <xf numFmtId="164" fontId="7" fillId="6" borderId="2" xfId="0" applyNumberFormat="1" applyFont="1" applyFill="1" applyBorder="1" applyAlignment="1">
      <alignment horizontal="center"/>
    </xf>
    <xf numFmtId="164" fontId="7" fillId="6" borderId="4" xfId="0" applyNumberFormat="1" applyFont="1" applyFill="1" applyBorder="1" applyAlignment="1">
      <alignment horizontal="center"/>
    </xf>
    <xf numFmtId="0" fontId="15" fillId="6" borderId="1" xfId="0" applyFont="1" applyFill="1" applyBorder="1" applyAlignment="1">
      <alignment wrapText="1"/>
    </xf>
    <xf numFmtId="164" fontId="7" fillId="6" borderId="1" xfId="0" applyNumberFormat="1" applyFont="1" applyFill="1" applyBorder="1" applyAlignment="1">
      <alignment horizontal="center" vertical="center"/>
    </xf>
    <xf numFmtId="164" fontId="7" fillId="5" borderId="1" xfId="0" applyNumberFormat="1" applyFont="1" applyFill="1" applyBorder="1" applyAlignment="1">
      <alignment horizontal="center" vertical="center"/>
    </xf>
    <xf numFmtId="0" fontId="10" fillId="0" borderId="1" xfId="0" applyFont="1" applyBorder="1" applyAlignment="1">
      <alignment wrapText="1"/>
    </xf>
    <xf numFmtId="165" fontId="10" fillId="0" borderId="1" xfId="1" applyNumberFormat="1" applyFont="1" applyBorder="1" applyAlignment="1">
      <alignment vertical="center"/>
    </xf>
    <xf numFmtId="1" fontId="18" fillId="6" borderId="1" xfId="1" applyNumberFormat="1" applyFont="1" applyFill="1" applyBorder="1" applyAlignment="1">
      <alignment horizontal="center"/>
    </xf>
    <xf numFmtId="0" fontId="20" fillId="0" borderId="0" xfId="0" applyFont="1" applyAlignment="1">
      <alignment horizontal="left" vertical="center" wrapText="1"/>
    </xf>
    <xf numFmtId="0" fontId="23" fillId="0" borderId="0" xfId="0" applyFont="1" applyAlignment="1">
      <alignment horizontal="left" vertical="top" wrapText="1"/>
    </xf>
    <xf numFmtId="0" fontId="4" fillId="0" borderId="0" xfId="0" applyFont="1" applyBorder="1"/>
    <xf numFmtId="0" fontId="24" fillId="5" borderId="0" xfId="0" applyFont="1" applyFill="1" applyAlignment="1">
      <alignment horizontal="center" vertical="top" wrapText="1"/>
    </xf>
    <xf numFmtId="0" fontId="25" fillId="5" borderId="0" xfId="0" applyFont="1" applyFill="1" applyAlignment="1">
      <alignment horizontal="center" wrapText="1"/>
    </xf>
    <xf numFmtId="0" fontId="25" fillId="5" borderId="0" xfId="0" applyFont="1" applyFill="1" applyAlignment="1">
      <alignment horizontal="center"/>
    </xf>
    <xf numFmtId="0" fontId="4" fillId="0" borderId="0" xfId="0" applyFont="1" applyAlignment="1">
      <alignment horizontal="left" wrapText="1"/>
    </xf>
    <xf numFmtId="0" fontId="5" fillId="15" borderId="1" xfId="0" applyFont="1" applyFill="1" applyBorder="1" applyAlignment="1">
      <alignment horizontal="left" vertical="center" wrapText="1" indent="1"/>
    </xf>
    <xf numFmtId="9" fontId="5" fillId="15" borderId="1" xfId="0" applyNumberFormat="1" applyFont="1" applyFill="1" applyBorder="1" applyAlignment="1">
      <alignment horizontal="left" vertical="center" wrapText="1" indent="1"/>
    </xf>
    <xf numFmtId="0" fontId="6" fillId="15" borderId="1" xfId="0" applyFont="1" applyFill="1" applyBorder="1"/>
    <xf numFmtId="0" fontId="27" fillId="5" borderId="0" xfId="2" applyFont="1" applyFill="1" applyAlignment="1">
      <alignment horizontal="center"/>
    </xf>
    <xf numFmtId="0" fontId="27" fillId="5" borderId="5" xfId="2" applyFont="1" applyFill="1" applyBorder="1" applyAlignment="1">
      <alignment horizontal="center"/>
    </xf>
    <xf numFmtId="0" fontId="12" fillId="16" borderId="1" xfId="0" applyFont="1" applyFill="1" applyBorder="1"/>
    <xf numFmtId="0" fontId="6" fillId="16" borderId="2" xfId="0" applyFont="1" applyFill="1" applyBorder="1" applyAlignment="1">
      <alignment horizontal="center"/>
    </xf>
    <xf numFmtId="0" fontId="6" fillId="16" borderId="4" xfId="0" applyFont="1" applyFill="1" applyBorder="1" applyAlignment="1">
      <alignment horizontal="center"/>
    </xf>
    <xf numFmtId="0" fontId="7" fillId="5" borderId="1" xfId="0" applyFont="1" applyFill="1" applyBorder="1" applyAlignment="1">
      <alignment vertical="center"/>
    </xf>
    <xf numFmtId="165" fontId="10" fillId="10" borderId="1" xfId="1" applyNumberFormat="1" applyFont="1" applyFill="1" applyBorder="1" applyProtection="1">
      <protection locked="0"/>
    </xf>
    <xf numFmtId="165" fontId="10" fillId="0" borderId="1" xfId="1" applyNumberFormat="1" applyFont="1" applyBorder="1" applyProtection="1">
      <protection locked="0"/>
    </xf>
    <xf numFmtId="165" fontId="10" fillId="10" borderId="0" xfId="1" applyNumberFormat="1" applyFont="1" applyFill="1" applyProtection="1">
      <protection locked="0"/>
    </xf>
    <xf numFmtId="2" fontId="6" fillId="10" borderId="1" xfId="1" applyNumberFormat="1" applyFont="1" applyFill="1" applyBorder="1" applyAlignment="1" applyProtection="1">
      <alignment horizontal="center"/>
      <protection locked="0"/>
    </xf>
    <xf numFmtId="0" fontId="6" fillId="10" borderId="1" xfId="0" applyFont="1" applyFill="1" applyBorder="1" applyAlignment="1" applyProtection="1">
      <alignment horizontal="center"/>
      <protection locked="0"/>
    </xf>
    <xf numFmtId="0" fontId="1" fillId="0" borderId="0" xfId="0" applyFont="1" applyProtection="1">
      <protection locked="0"/>
    </xf>
    <xf numFmtId="0" fontId="0" fillId="0" borderId="0" xfId="0" applyProtection="1">
      <protection locked="0"/>
    </xf>
    <xf numFmtId="0" fontId="28" fillId="0" borderId="0" xfId="0" applyFont="1" applyAlignment="1" applyProtection="1">
      <alignment vertical="center"/>
      <protection locked="0"/>
    </xf>
    <xf numFmtId="0" fontId="6" fillId="0" borderId="0" xfId="0" applyFont="1" applyProtection="1">
      <protection locked="0"/>
    </xf>
    <xf numFmtId="0" fontId="12" fillId="0" borderId="0" xfId="0" applyFont="1" applyAlignment="1" applyProtection="1">
      <alignment vertical="center"/>
      <protection locked="0"/>
    </xf>
    <xf numFmtId="0" fontId="6" fillId="0" borderId="0" xfId="0" applyFont="1" applyAlignment="1" applyProtection="1">
      <alignment horizontal="left" vertical="center" indent="1"/>
      <protection locked="0"/>
    </xf>
    <xf numFmtId="0" fontId="12" fillId="2" borderId="1" xfId="0" applyFont="1" applyFill="1" applyBorder="1" applyProtection="1">
      <protection locked="0"/>
    </xf>
    <xf numFmtId="0" fontId="6" fillId="0" borderId="1" xfId="0" applyFont="1" applyBorder="1" applyAlignment="1" applyProtection="1">
      <alignment horizontal="center"/>
      <protection locked="0"/>
    </xf>
    <xf numFmtId="0" fontId="6" fillId="0" borderId="1" xfId="0" applyFont="1" applyBorder="1" applyProtection="1">
      <protection locked="0"/>
    </xf>
  </cellXfs>
  <cellStyles count="3">
    <cellStyle name="Comma" xfId="1" builtinId="3"/>
    <cellStyle name="Hyperlink" xfId="2" builtinId="8"/>
    <cellStyle name="Normal"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calcChain" Target="calcChain.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printerSettings" Target="../printerSettings/printerSettings1.bin"/><Relationship Id="rId1" Type="http://schemas.openxmlformats.org/officeDocument/2006/relationships/hyperlink" Target="http://www.taxbizmantra.com/" TargetMode="External"/></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B2:J54"/>
  <sheetViews>
    <sheetView showGridLines="0" tabSelected="1" view="pageBreakPreview" zoomScale="95" zoomScaleNormal="100" zoomScaleSheetLayoutView="95" workbookViewId="0">
      <selection activeCell="B4" sqref="B4:D4"/>
    </sheetView>
  </sheetViews>
  <sheetFormatPr defaultRowHeight="15.75" x14ac:dyDescent="0.25"/>
  <cols>
    <col min="1" max="1" width="2.7109375" style="2" customWidth="1"/>
    <col min="2" max="2" width="56.85546875" style="2" customWidth="1"/>
    <col min="3" max="3" width="37" style="2" customWidth="1"/>
    <col min="4" max="4" width="39.140625" style="2" customWidth="1"/>
    <col min="5" max="5" width="14.7109375" style="2" customWidth="1"/>
    <col min="6" max="6" width="24.42578125" style="2" customWidth="1"/>
    <col min="7" max="8" width="9.140625" style="2"/>
    <col min="9" max="19" width="0" style="2" hidden="1" customWidth="1"/>
    <col min="20" max="16384" width="9.140625" style="2"/>
  </cols>
  <sheetData>
    <row r="2" spans="2:10" ht="18.75" x14ac:dyDescent="0.3">
      <c r="B2" s="61" t="s">
        <v>24</v>
      </c>
      <c r="C2" s="61"/>
      <c r="D2" s="61"/>
      <c r="E2" s="15"/>
    </row>
    <row r="3" spans="2:10" ht="18.75" x14ac:dyDescent="0.3">
      <c r="B3" s="62" t="s">
        <v>129</v>
      </c>
      <c r="C3" s="62"/>
      <c r="D3" s="63"/>
      <c r="E3" s="15"/>
    </row>
    <row r="4" spans="2:10" x14ac:dyDescent="0.25">
      <c r="B4" s="86" t="s">
        <v>153</v>
      </c>
      <c r="C4" s="86"/>
      <c r="D4" s="87"/>
      <c r="E4" s="15"/>
    </row>
    <row r="5" spans="2:10" ht="35.25" customHeight="1" x14ac:dyDescent="0.3">
      <c r="B5" s="59" t="s">
        <v>131</v>
      </c>
      <c r="C5" s="59"/>
      <c r="D5" s="60"/>
      <c r="E5" s="15"/>
    </row>
    <row r="6" spans="2:10" ht="78.75" x14ac:dyDescent="0.25">
      <c r="B6" s="53" t="s">
        <v>0</v>
      </c>
      <c r="C6" s="54" t="s">
        <v>151</v>
      </c>
      <c r="D6" s="55" t="s">
        <v>152</v>
      </c>
      <c r="E6" s="15"/>
    </row>
    <row r="7" spans="2:10" x14ac:dyDescent="0.25">
      <c r="B7" s="56"/>
      <c r="C7" s="54"/>
      <c r="D7" s="57"/>
      <c r="E7" s="15"/>
    </row>
    <row r="8" spans="2:10" x14ac:dyDescent="0.25">
      <c r="B8" s="18" t="s">
        <v>25</v>
      </c>
      <c r="C8" s="18" t="s">
        <v>26</v>
      </c>
      <c r="D8" s="19" t="s">
        <v>27</v>
      </c>
      <c r="E8" s="15"/>
    </row>
    <row r="9" spans="2:10" x14ac:dyDescent="0.25">
      <c r="B9" s="16" t="s">
        <v>1</v>
      </c>
      <c r="C9" s="3"/>
      <c r="D9" s="17"/>
      <c r="E9" s="15"/>
      <c r="J9" s="2" t="s">
        <v>67</v>
      </c>
    </row>
    <row r="10" spans="2:10" x14ac:dyDescent="0.25">
      <c r="B10" s="20" t="s">
        <v>150</v>
      </c>
      <c r="C10" s="44" t="s">
        <v>3</v>
      </c>
      <c r="D10" s="44" t="s">
        <v>3</v>
      </c>
      <c r="E10" s="15"/>
      <c r="J10" s="2" t="s">
        <v>68</v>
      </c>
    </row>
    <row r="11" spans="2:10" x14ac:dyDescent="0.25">
      <c r="B11" s="20" t="s">
        <v>130</v>
      </c>
      <c r="C11" s="44" t="s">
        <v>67</v>
      </c>
      <c r="D11" s="44" t="s">
        <v>69</v>
      </c>
      <c r="E11" s="15"/>
      <c r="J11" s="2" t="s">
        <v>69</v>
      </c>
    </row>
    <row r="12" spans="2:10" x14ac:dyDescent="0.25">
      <c r="B12" s="3" t="s">
        <v>113</v>
      </c>
      <c r="C12" s="43">
        <f>'Input Sheet- Normal Income'!B21</f>
        <v>8425000</v>
      </c>
      <c r="D12" s="43">
        <f>'Input Sheet- Normal Income'!C21</f>
        <v>8440000</v>
      </c>
      <c r="E12" s="15"/>
    </row>
    <row r="13" spans="2:10" x14ac:dyDescent="0.25">
      <c r="B13" s="3" t="s">
        <v>4</v>
      </c>
      <c r="C13" s="44">
        <f>'Input Sheet- Normal Income'!B29</f>
        <v>120000</v>
      </c>
      <c r="D13" s="44">
        <f>'Input Sheet- Normal Income'!C29</f>
        <v>120000</v>
      </c>
      <c r="E13" s="15"/>
    </row>
    <row r="14" spans="2:10" x14ac:dyDescent="0.25">
      <c r="B14" s="3" t="s">
        <v>5</v>
      </c>
      <c r="C14" s="44">
        <f>'Input Sheet- Normal Income'!B38</f>
        <v>0</v>
      </c>
      <c r="D14" s="44">
        <f>'Input Sheet- Normal Income'!C38</f>
        <v>-164000</v>
      </c>
      <c r="E14" s="15"/>
    </row>
    <row r="15" spans="2:10" x14ac:dyDescent="0.25">
      <c r="B15" s="3" t="s">
        <v>114</v>
      </c>
      <c r="C15" s="44">
        <f>-'Input Sheet- Normal Income'!B52</f>
        <v>0</v>
      </c>
      <c r="D15" s="44">
        <f>-'Input Sheet- Normal Income'!C52</f>
        <v>-285000</v>
      </c>
      <c r="E15" s="15"/>
    </row>
    <row r="16" spans="2:10" x14ac:dyDescent="0.25">
      <c r="B16" s="3"/>
      <c r="C16" s="45"/>
      <c r="D16" s="45"/>
      <c r="E16" s="15"/>
    </row>
    <row r="17" spans="2:5" x14ac:dyDescent="0.25">
      <c r="B17" s="103" t="s">
        <v>6</v>
      </c>
      <c r="C17" s="104"/>
      <c r="D17" s="104"/>
      <c r="E17" s="15"/>
    </row>
    <row r="18" spans="2:5" x14ac:dyDescent="0.25">
      <c r="B18" s="105" t="s">
        <v>7</v>
      </c>
      <c r="C18" s="95">
        <v>50000</v>
      </c>
      <c r="D18" s="95">
        <f>C18</f>
        <v>50000</v>
      </c>
      <c r="E18" s="15"/>
    </row>
    <row r="19" spans="2:5" x14ac:dyDescent="0.25">
      <c r="B19" s="105" t="s">
        <v>8</v>
      </c>
      <c r="C19" s="95">
        <v>5000000</v>
      </c>
      <c r="D19" s="95">
        <f>C19</f>
        <v>5000000</v>
      </c>
      <c r="E19" s="15"/>
    </row>
    <row r="20" spans="2:5" x14ac:dyDescent="0.25">
      <c r="B20" s="105" t="s">
        <v>9</v>
      </c>
      <c r="C20" s="95">
        <v>-125000</v>
      </c>
      <c r="D20" s="95">
        <f>C20</f>
        <v>-125000</v>
      </c>
      <c r="E20" s="15"/>
    </row>
    <row r="21" spans="2:5" x14ac:dyDescent="0.25">
      <c r="B21" s="105" t="s">
        <v>10</v>
      </c>
      <c r="C21" s="95"/>
      <c r="D21" s="95">
        <f>C21</f>
        <v>0</v>
      </c>
      <c r="E21" s="15"/>
    </row>
    <row r="22" spans="2:5" x14ac:dyDescent="0.25">
      <c r="B22" s="105"/>
      <c r="C22" s="96"/>
      <c r="D22" s="96"/>
      <c r="E22" s="15"/>
    </row>
    <row r="23" spans="2:5" x14ac:dyDescent="0.25">
      <c r="B23" s="3"/>
      <c r="C23" s="45"/>
      <c r="D23" s="45"/>
      <c r="E23" s="15"/>
    </row>
    <row r="24" spans="2:5" x14ac:dyDescent="0.25">
      <c r="B24" s="21" t="s">
        <v>11</v>
      </c>
      <c r="C24" s="50"/>
      <c r="D24" s="50"/>
      <c r="E24" s="15"/>
    </row>
    <row r="25" spans="2:5" x14ac:dyDescent="0.25">
      <c r="B25" s="3" t="s">
        <v>12</v>
      </c>
      <c r="C25" s="45" t="b">
        <f>IF(C10="Resident",TRUE,FALSE)</f>
        <v>1</v>
      </c>
      <c r="D25" s="45" t="b">
        <f>IF(D10="Resident",TRUE,FALSE)</f>
        <v>1</v>
      </c>
      <c r="E25" s="15"/>
    </row>
    <row r="26" spans="2:5" x14ac:dyDescent="0.25">
      <c r="B26" s="3" t="s">
        <v>132</v>
      </c>
      <c r="C26" s="47">
        <f>SUM(C12:C21)</f>
        <v>13470000</v>
      </c>
      <c r="D26" s="47">
        <f>SUM(D12:D21)</f>
        <v>13036000</v>
      </c>
      <c r="E26" s="15"/>
    </row>
    <row r="27" spans="2:5" x14ac:dyDescent="0.25">
      <c r="B27" s="3" t="s">
        <v>13</v>
      </c>
      <c r="C27" s="47">
        <f>SUM(C12:C15)</f>
        <v>8545000</v>
      </c>
      <c r="D27" s="47">
        <f>SUM(D12:D15)</f>
        <v>8111000</v>
      </c>
      <c r="E27" s="15"/>
    </row>
    <row r="28" spans="2:5" x14ac:dyDescent="0.25">
      <c r="B28" s="3" t="s">
        <v>14</v>
      </c>
      <c r="C28" s="46">
        <f>0+0.05*MAX(0,MIN(C27,800000)-400000)+0.1*MAX(0,MIN(C27,1200000)-800000)+0.15*MAX(0,MIN(C27,1600000)-1200000)+0.2*MAX(0,MIN(C27,2000000)-1600000)+0.25*MAX(0,MIN(C27,2400000)-2000000)+0.3*MAX(0,C27-2400000)</f>
        <v>2143500</v>
      </c>
      <c r="D28" s="46">
        <f>0+0.05*MAX(0,MIN(D27,500000)-IF(D11="&lt;60",250000,IF(D11="60-80",300000,500000)))+0.2*MAX(0,MIN(D27,1000000)-500000)+0.3*MAX(0,D27-1000000)</f>
        <v>2233300</v>
      </c>
      <c r="E28" s="15"/>
    </row>
    <row r="29" spans="2:5" x14ac:dyDescent="0.25">
      <c r="B29" s="3" t="s">
        <v>115</v>
      </c>
      <c r="C29" s="46">
        <f>IF(AND(C25=TRUE,C27&lt;=1200000),MIN(60000,C28),0)</f>
        <v>0</v>
      </c>
      <c r="D29" s="46">
        <f>IF(AND(D25=TRUE,D27&lt;=500000),MIN(12500,D28),0)</f>
        <v>0</v>
      </c>
      <c r="E29" s="15"/>
    </row>
    <row r="30" spans="2:5" x14ac:dyDescent="0.25">
      <c r="B30" s="3" t="s">
        <v>15</v>
      </c>
      <c r="C30" s="46">
        <f>C28-C29</f>
        <v>2143500</v>
      </c>
      <c r="D30" s="46">
        <f>D28-D29</f>
        <v>2233300</v>
      </c>
      <c r="E30" s="15"/>
    </row>
    <row r="31" spans="2:5" ht="31.5" x14ac:dyDescent="0.25">
      <c r="B31" s="70" t="s">
        <v>134</v>
      </c>
      <c r="C31" s="71">
        <f>IF(C27&lt;=1200000,
C30,
IF(C30&gt;(C27-1200000),
C27-1200000,
C30))</f>
        <v>2143500</v>
      </c>
      <c r="D31" s="71">
        <f>D30</f>
        <v>2233300</v>
      </c>
      <c r="E31" s="15"/>
    </row>
    <row r="32" spans="2:5" x14ac:dyDescent="0.25">
      <c r="B32" s="3" t="s">
        <v>16</v>
      </c>
      <c r="C32" s="46">
        <f>C18*0.2</f>
        <v>10000</v>
      </c>
      <c r="D32" s="46">
        <f>D18*0.2</f>
        <v>10000</v>
      </c>
      <c r="E32" s="15"/>
    </row>
    <row r="33" spans="2:6" x14ac:dyDescent="0.25">
      <c r="B33" s="3" t="s">
        <v>17</v>
      </c>
      <c r="C33" s="46">
        <f>MAX(0,C19+C20)*0.125</f>
        <v>609375</v>
      </c>
      <c r="D33" s="46">
        <f>MAX(0,D19+D20)*0.125</f>
        <v>609375</v>
      </c>
      <c r="E33" s="15"/>
    </row>
    <row r="34" spans="2:6" x14ac:dyDescent="0.25">
      <c r="B34" s="3" t="s">
        <v>18</v>
      </c>
      <c r="C34" s="46">
        <f>C21*0.2</f>
        <v>0</v>
      </c>
      <c r="D34" s="46">
        <f>D21*0.2</f>
        <v>0</v>
      </c>
      <c r="E34" s="15"/>
    </row>
    <row r="35" spans="2:6" x14ac:dyDescent="0.25">
      <c r="B35" s="23" t="s">
        <v>19</v>
      </c>
      <c r="C35" s="52">
        <f>SUM(C32,C33,C34)</f>
        <v>619375</v>
      </c>
      <c r="D35" s="52">
        <f>SUM(D32,D33,D34)</f>
        <v>619375</v>
      </c>
      <c r="E35" s="15"/>
    </row>
    <row r="36" spans="2:6" x14ac:dyDescent="0.25">
      <c r="B36" s="21" t="s">
        <v>20</v>
      </c>
      <c r="C36" s="51">
        <f>SUM(C31,C35)</f>
        <v>2762875</v>
      </c>
      <c r="D36" s="51">
        <f>SUM(D31,D35)</f>
        <v>2852675</v>
      </c>
      <c r="E36" s="15"/>
    </row>
    <row r="37" spans="2:6" x14ac:dyDescent="0.25">
      <c r="B37" s="3" t="s">
        <v>116</v>
      </c>
      <c r="C37" s="47">
        <f>IF(C26&lt;=5000000,0,IF(C26&lt;=10000000,C36*0.1,IF(C26&lt;=20000000,C36*0.15,IF(C26&lt;=50000000,C36*0.25,C36*
0.25))))</f>
        <v>414431.25</v>
      </c>
      <c r="D37" s="47">
        <f>IF(D26&lt;=5000000,0,
IF(D26&lt;=10000000,D36*0.1,
IF(D26&lt;=20000000,D36*0.15,
IF(D26&lt;=50000000,D36*0.25,
D36*0.37))))</f>
        <v>427901.25</v>
      </c>
      <c r="E37" s="15">
        <f>C37/C36</f>
        <v>0.15</v>
      </c>
    </row>
    <row r="38" spans="2:6" x14ac:dyDescent="0.25">
      <c r="B38" s="3" t="s">
        <v>51</v>
      </c>
      <c r="C38" s="46">
        <f>(C36+C37)*0.04</f>
        <v>127092.25</v>
      </c>
      <c r="D38" s="46">
        <f>(D36+D37)*0.04</f>
        <v>131223.04999999999</v>
      </c>
      <c r="E38" s="15"/>
      <c r="F38" s="58"/>
    </row>
    <row r="39" spans="2:6" ht="24.75" customHeight="1" x14ac:dyDescent="0.25">
      <c r="B39" s="91" t="s">
        <v>21</v>
      </c>
      <c r="C39" s="72">
        <f>ROUND(C36+C37+C38,0)</f>
        <v>3304399</v>
      </c>
      <c r="D39" s="72">
        <f>ROUND(D36+D37+D38,0)</f>
        <v>3411799</v>
      </c>
      <c r="E39" s="15"/>
    </row>
    <row r="40" spans="2:6" x14ac:dyDescent="0.25">
      <c r="B40" s="18" t="s">
        <v>133</v>
      </c>
      <c r="C40" s="68" t="str">
        <f>IF(C39&lt;D39,
"New Regime is better. Tax saved: ₹"&amp;TEXT(D39-C39,"#,##0"),
IF(D39&lt;C39,
"Old Regime is better. Tax saved: ₹"&amp;TEXT(C39-D39,"#,##0"),
"Both regimes result in same tax. Choose based on deductions preference"))</f>
        <v>New Regime is better. Tax saved: ₹107,400</v>
      </c>
      <c r="D40" s="69"/>
      <c r="E40" s="15"/>
    </row>
    <row r="41" spans="2:6" x14ac:dyDescent="0.25">
      <c r="B41" s="88" t="s">
        <v>155</v>
      </c>
      <c r="C41" s="89" t="s">
        <v>154</v>
      </c>
      <c r="D41" s="90"/>
      <c r="E41" s="15"/>
    </row>
    <row r="42" spans="2:6" x14ac:dyDescent="0.25">
      <c r="B42" s="48" t="s">
        <v>22</v>
      </c>
      <c r="C42" s="48"/>
      <c r="D42" s="48"/>
      <c r="E42" s="15"/>
    </row>
    <row r="43" spans="2:6" x14ac:dyDescent="0.25">
      <c r="B43" s="48" t="s">
        <v>117</v>
      </c>
      <c r="C43" s="48"/>
      <c r="D43" s="48"/>
      <c r="E43" s="15"/>
    </row>
    <row r="44" spans="2:6" x14ac:dyDescent="0.25">
      <c r="B44" s="48" t="s">
        <v>118</v>
      </c>
      <c r="C44" s="48"/>
      <c r="D44" s="48"/>
      <c r="E44" s="15"/>
    </row>
    <row r="45" spans="2:6" x14ac:dyDescent="0.25">
      <c r="B45" s="48" t="s">
        <v>119</v>
      </c>
      <c r="C45" s="48"/>
      <c r="D45" s="48"/>
      <c r="E45" s="15"/>
    </row>
    <row r="46" spans="2:6" x14ac:dyDescent="0.25">
      <c r="B46" s="48" t="s">
        <v>120</v>
      </c>
      <c r="C46" s="48"/>
      <c r="D46" s="48"/>
      <c r="E46" s="15"/>
    </row>
    <row r="47" spans="2:6" ht="20.25" customHeight="1" x14ac:dyDescent="0.25">
      <c r="B47" s="49" t="s">
        <v>121</v>
      </c>
      <c r="C47" s="49"/>
      <c r="D47" s="49"/>
    </row>
    <row r="48" spans="2:6" x14ac:dyDescent="0.25">
      <c r="B48" s="49" t="s">
        <v>122</v>
      </c>
      <c r="C48" s="49"/>
      <c r="D48" s="49"/>
    </row>
    <row r="49" spans="2:4" x14ac:dyDescent="0.25">
      <c r="B49" s="49" t="s">
        <v>123</v>
      </c>
      <c r="C49" s="49"/>
      <c r="D49" s="49"/>
    </row>
    <row r="50" spans="2:4" ht="30" customHeight="1" x14ac:dyDescent="0.25">
      <c r="B50" s="67" t="s">
        <v>124</v>
      </c>
      <c r="C50" s="67"/>
      <c r="D50" s="67"/>
    </row>
    <row r="51" spans="2:4" x14ac:dyDescent="0.25">
      <c r="B51" s="49" t="s">
        <v>125</v>
      </c>
      <c r="C51" s="49"/>
      <c r="D51" s="49"/>
    </row>
    <row r="52" spans="2:4" x14ac:dyDescent="0.25">
      <c r="B52" s="49" t="s">
        <v>126</v>
      </c>
      <c r="C52" s="49"/>
      <c r="D52" s="49"/>
    </row>
    <row r="53" spans="2:4" ht="21.75" customHeight="1" x14ac:dyDescent="0.25">
      <c r="B53" s="49" t="s">
        <v>127</v>
      </c>
      <c r="C53" s="49"/>
      <c r="D53" s="49"/>
    </row>
    <row r="54" spans="2:4" x14ac:dyDescent="0.25">
      <c r="B54" s="49" t="s">
        <v>128</v>
      </c>
      <c r="C54" s="49"/>
      <c r="D54" s="49"/>
    </row>
  </sheetData>
  <sheetProtection algorithmName="SHA-512" hashValue="pYqMD6/6SGTuXWvFuv1bN43EFHXz+0mxX/eBkmn9sIVY44dKScaqRqDZE5yzToB2VlX+piU0YlXkp/IouR7f5g==" saltValue="XDPDGJWzBoHPFAQPBf7Gbg==" spinCount="100000" sheet="1" objects="1" scenarios="1"/>
  <mergeCells count="7">
    <mergeCell ref="B5:D5"/>
    <mergeCell ref="B2:D2"/>
    <mergeCell ref="B3:D3"/>
    <mergeCell ref="B50:D50"/>
    <mergeCell ref="C40:D40"/>
    <mergeCell ref="B4:D4"/>
    <mergeCell ref="C41:D41"/>
  </mergeCells>
  <dataValidations disablePrompts="1" count="2">
    <dataValidation type="list" allowBlank="1" showInputMessage="1" showErrorMessage="1" sqref="C10:D10" xr:uid="{00000000-0002-0000-0000-000000000000}">
      <formula1>"Resident,Non-Resident"</formula1>
    </dataValidation>
    <dataValidation type="list" allowBlank="1" showInputMessage="1" showErrorMessage="1" sqref="C11:D11" xr:uid="{46B07F57-1106-4F89-8753-C3AE63B2F01F}">
      <formula1>$J$9:$J$11</formula1>
    </dataValidation>
  </dataValidations>
  <hyperlinks>
    <hyperlink ref="B3" r:id="rId1" xr:uid="{8B200643-AEFE-45DC-9B4D-A63B6C3731A3}"/>
  </hyperlinks>
  <pageMargins left="0.7" right="0.7" top="0.75" bottom="0.75" header="0.3" footer="0.3"/>
  <pageSetup scale="68" orientation="portrait"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C748264-7C8B-4231-8AE2-EED2B23A8810}">
  <dimension ref="A2:Q85"/>
  <sheetViews>
    <sheetView showGridLines="0" view="pageBreakPreview" topLeftCell="A52" zoomScale="130" zoomScaleNormal="100" zoomScaleSheetLayoutView="130" workbookViewId="0">
      <selection activeCell="B67" sqref="B67"/>
    </sheetView>
  </sheetViews>
  <sheetFormatPr defaultRowHeight="15" x14ac:dyDescent="0.25"/>
  <cols>
    <col min="1" max="1" width="63.140625" style="1" bestFit="1" customWidth="1"/>
    <col min="2" max="2" width="17.85546875" style="1" bestFit="1" customWidth="1"/>
    <col min="3" max="3" width="16.85546875" style="1" bestFit="1" customWidth="1"/>
    <col min="4" max="15" width="9.140625" style="1"/>
    <col min="16" max="16" width="0" style="1" hidden="1" customWidth="1"/>
    <col min="17" max="16384" width="9.140625" style="1"/>
  </cols>
  <sheetData>
    <row r="2" spans="1:3" x14ac:dyDescent="0.25">
      <c r="A2" s="64" t="s">
        <v>52</v>
      </c>
      <c r="B2" s="64"/>
      <c r="C2" s="64"/>
    </row>
    <row r="3" spans="1:3" x14ac:dyDescent="0.25">
      <c r="A3" s="14" t="s">
        <v>55</v>
      </c>
      <c r="B3" s="65" t="s">
        <v>56</v>
      </c>
      <c r="C3" s="66"/>
    </row>
    <row r="4" spans="1:3" x14ac:dyDescent="0.25">
      <c r="A4" s="14" t="s">
        <v>57</v>
      </c>
      <c r="B4" s="65" t="s">
        <v>58</v>
      </c>
      <c r="C4" s="66"/>
    </row>
    <row r="5" spans="1:3" x14ac:dyDescent="0.25">
      <c r="A5" s="14" t="s">
        <v>59</v>
      </c>
      <c r="B5" s="65" t="s">
        <v>60</v>
      </c>
      <c r="C5" s="66"/>
    </row>
    <row r="6" spans="1:3" x14ac:dyDescent="0.25">
      <c r="A6" s="14" t="s">
        <v>53</v>
      </c>
      <c r="B6" s="65" t="s">
        <v>54</v>
      </c>
      <c r="C6" s="66"/>
    </row>
    <row r="7" spans="1:3" x14ac:dyDescent="0.25">
      <c r="A7" s="14"/>
      <c r="B7" s="13"/>
      <c r="C7" s="13"/>
    </row>
    <row r="8" spans="1:3" x14ac:dyDescent="0.25">
      <c r="A8" s="13"/>
      <c r="B8" s="13"/>
      <c r="C8" s="13"/>
    </row>
    <row r="9" spans="1:3" x14ac:dyDescent="0.25">
      <c r="A9" s="24" t="s">
        <v>25</v>
      </c>
      <c r="B9" s="24" t="s">
        <v>26</v>
      </c>
      <c r="C9" s="24" t="s">
        <v>27</v>
      </c>
    </row>
    <row r="10" spans="1:3" x14ac:dyDescent="0.25">
      <c r="A10" s="11" t="s">
        <v>1</v>
      </c>
      <c r="B10" s="13"/>
      <c r="C10" s="13"/>
    </row>
    <row r="11" spans="1:3" x14ac:dyDescent="0.25">
      <c r="A11" s="14" t="s">
        <v>2</v>
      </c>
      <c r="B11" s="25" t="s">
        <v>3</v>
      </c>
      <c r="C11" s="25" t="s">
        <v>3</v>
      </c>
    </row>
    <row r="12" spans="1:3" x14ac:dyDescent="0.25">
      <c r="A12" s="26" t="s">
        <v>61</v>
      </c>
      <c r="B12" s="27"/>
      <c r="C12" s="27"/>
    </row>
    <row r="13" spans="1:3" x14ac:dyDescent="0.25">
      <c r="A13" s="28" t="s">
        <v>62</v>
      </c>
      <c r="B13" s="92">
        <v>5000000</v>
      </c>
      <c r="C13" s="92">
        <f>B13</f>
        <v>5000000</v>
      </c>
    </row>
    <row r="14" spans="1:3" x14ac:dyDescent="0.25">
      <c r="A14" s="28" t="s">
        <v>63</v>
      </c>
      <c r="B14" s="92">
        <v>2500000</v>
      </c>
      <c r="C14" s="92">
        <f t="shared" ref="C14:C15" si="0">B14</f>
        <v>2500000</v>
      </c>
    </row>
    <row r="15" spans="1:3" x14ac:dyDescent="0.25">
      <c r="A15" s="28" t="s">
        <v>64</v>
      </c>
      <c r="B15" s="92">
        <v>1000000</v>
      </c>
      <c r="C15" s="92">
        <f t="shared" si="0"/>
        <v>1000000</v>
      </c>
    </row>
    <row r="16" spans="1:3" x14ac:dyDescent="0.25">
      <c r="A16" s="12" t="s">
        <v>65</v>
      </c>
      <c r="B16" s="29">
        <f>SUM(B13:B15)</f>
        <v>8500000</v>
      </c>
      <c r="C16" s="29">
        <f>SUM(C13:C15)</f>
        <v>8500000</v>
      </c>
    </row>
    <row r="17" spans="1:3" x14ac:dyDescent="0.25">
      <c r="A17" s="30" t="s">
        <v>70</v>
      </c>
      <c r="B17" s="31" t="str">
        <f>B69</f>
        <v>NA</v>
      </c>
      <c r="C17" s="32">
        <f>C69</f>
        <v>0</v>
      </c>
    </row>
    <row r="18" spans="1:3" x14ac:dyDescent="0.25">
      <c r="A18" s="30" t="s">
        <v>71</v>
      </c>
      <c r="B18" s="31" t="s">
        <v>79</v>
      </c>
      <c r="C18" s="32">
        <v>10000</v>
      </c>
    </row>
    <row r="19" spans="1:3" x14ac:dyDescent="0.25">
      <c r="A19" s="12" t="s">
        <v>72</v>
      </c>
      <c r="B19" s="29">
        <f>B16</f>
        <v>8500000</v>
      </c>
      <c r="C19" s="29">
        <f>C16-C17-C18</f>
        <v>8490000</v>
      </c>
    </row>
    <row r="20" spans="1:3" x14ac:dyDescent="0.25">
      <c r="A20" s="30" t="s">
        <v>73</v>
      </c>
      <c r="B20" s="32">
        <v>75000</v>
      </c>
      <c r="C20" s="32">
        <v>50000</v>
      </c>
    </row>
    <row r="21" spans="1:3" x14ac:dyDescent="0.25">
      <c r="A21" s="12" t="s">
        <v>74</v>
      </c>
      <c r="B21" s="29">
        <f>B19-B20</f>
        <v>8425000</v>
      </c>
      <c r="C21" s="29">
        <f>C19-C20</f>
        <v>8440000</v>
      </c>
    </row>
    <row r="22" spans="1:3" x14ac:dyDescent="0.25">
      <c r="A22" s="33"/>
      <c r="B22" s="34"/>
      <c r="C22" s="34"/>
    </row>
    <row r="23" spans="1:3" x14ac:dyDescent="0.25">
      <c r="A23" s="26" t="s">
        <v>84</v>
      </c>
      <c r="B23" s="24" t="s">
        <v>26</v>
      </c>
      <c r="C23" s="24" t="s">
        <v>27</v>
      </c>
    </row>
    <row r="24" spans="1:3" x14ac:dyDescent="0.25">
      <c r="A24" s="28" t="s">
        <v>85</v>
      </c>
      <c r="B24" s="92">
        <v>50000</v>
      </c>
      <c r="C24" s="92">
        <f>B24</f>
        <v>50000</v>
      </c>
    </row>
    <row r="25" spans="1:3" x14ac:dyDescent="0.25">
      <c r="A25" s="28" t="s">
        <v>96</v>
      </c>
      <c r="B25" s="92">
        <v>10000</v>
      </c>
      <c r="C25" s="92">
        <f>B25</f>
        <v>10000</v>
      </c>
    </row>
    <row r="26" spans="1:3" x14ac:dyDescent="0.25">
      <c r="A26" s="28" t="s">
        <v>86</v>
      </c>
      <c r="B26" s="92">
        <v>50000</v>
      </c>
      <c r="C26" s="92">
        <f>B26</f>
        <v>50000</v>
      </c>
    </row>
    <row r="27" spans="1:3" x14ac:dyDescent="0.25">
      <c r="A27" s="28" t="s">
        <v>97</v>
      </c>
      <c r="B27" s="92">
        <v>10000</v>
      </c>
      <c r="C27" s="92">
        <f>B27</f>
        <v>10000</v>
      </c>
    </row>
    <row r="28" spans="1:3" x14ac:dyDescent="0.25">
      <c r="A28" s="28" t="s">
        <v>87</v>
      </c>
      <c r="B28" s="92"/>
      <c r="C28" s="92"/>
    </row>
    <row r="29" spans="1:3" x14ac:dyDescent="0.25">
      <c r="A29" s="12" t="s">
        <v>88</v>
      </c>
      <c r="B29" s="35">
        <f>SUM(B24:B28)</f>
        <v>120000</v>
      </c>
      <c r="C29" s="35">
        <f>SUM(C24:C28)</f>
        <v>120000</v>
      </c>
    </row>
    <row r="30" spans="1:3" x14ac:dyDescent="0.25">
      <c r="A30" s="14"/>
      <c r="B30" s="36"/>
      <c r="C30" s="36"/>
    </row>
    <row r="31" spans="1:3" x14ac:dyDescent="0.25">
      <c r="A31" s="26" t="s">
        <v>89</v>
      </c>
      <c r="B31" s="24" t="s">
        <v>26</v>
      </c>
      <c r="C31" s="24" t="s">
        <v>27</v>
      </c>
    </row>
    <row r="32" spans="1:3" x14ac:dyDescent="0.25">
      <c r="A32" s="14" t="s">
        <v>90</v>
      </c>
      <c r="B32" s="37" t="s">
        <v>91</v>
      </c>
      <c r="C32" s="37" t="s">
        <v>91</v>
      </c>
    </row>
    <row r="33" spans="1:16" x14ac:dyDescent="0.25">
      <c r="A33" s="13" t="s">
        <v>93</v>
      </c>
      <c r="B33" s="92">
        <v>500000</v>
      </c>
      <c r="C33" s="92">
        <f>B33</f>
        <v>500000</v>
      </c>
    </row>
    <row r="34" spans="1:16" x14ac:dyDescent="0.25">
      <c r="A34" s="13" t="s">
        <v>94</v>
      </c>
      <c r="B34" s="92">
        <v>-20000</v>
      </c>
      <c r="C34" s="92">
        <v>-20000</v>
      </c>
      <c r="P34" s="1" t="s">
        <v>91</v>
      </c>
    </row>
    <row r="35" spans="1:16" x14ac:dyDescent="0.25">
      <c r="A35" s="13" t="s">
        <v>73</v>
      </c>
      <c r="B35" s="36">
        <f>-(B33+B34)*30%</f>
        <v>-144000</v>
      </c>
      <c r="C35" s="36">
        <f>-(C33+C34)*30%</f>
        <v>-144000</v>
      </c>
    </row>
    <row r="36" spans="1:16" x14ac:dyDescent="0.25">
      <c r="A36" s="12" t="s">
        <v>99</v>
      </c>
      <c r="B36" s="29">
        <f>SUM(B33:B35)</f>
        <v>336000</v>
      </c>
      <c r="C36" s="29">
        <f>SUM(C33:C35)</f>
        <v>336000</v>
      </c>
    </row>
    <row r="37" spans="1:16" ht="64.5" x14ac:dyDescent="0.25">
      <c r="A37" s="73" t="s">
        <v>135</v>
      </c>
      <c r="B37" s="74">
        <f>IF($B$32="Self-Occupied",0,
MIN(B71,B36))</f>
        <v>336000</v>
      </c>
      <c r="C37" s="74">
        <f>IF($C$32="Self-Occupied",
   MIN(C71,200000),
   C71)</f>
        <v>500000</v>
      </c>
      <c r="P37" s="1" t="s">
        <v>92</v>
      </c>
    </row>
    <row r="38" spans="1:16" x14ac:dyDescent="0.25">
      <c r="A38" s="12" t="s">
        <v>98</v>
      </c>
      <c r="B38" s="75">
        <f>B36-B37</f>
        <v>0</v>
      </c>
      <c r="C38" s="35">
        <f>C36-C37</f>
        <v>-164000</v>
      </c>
    </row>
    <row r="39" spans="1:16" x14ac:dyDescent="0.25">
      <c r="A39" s="14"/>
      <c r="B39" s="37"/>
      <c r="C39" s="37"/>
    </row>
    <row r="40" spans="1:16" x14ac:dyDescent="0.25">
      <c r="A40" s="13"/>
      <c r="B40" s="38"/>
      <c r="C40" s="38"/>
    </row>
    <row r="41" spans="1:16" x14ac:dyDescent="0.25">
      <c r="A41" s="40" t="s">
        <v>100</v>
      </c>
      <c r="B41" s="41"/>
      <c r="C41" s="41"/>
    </row>
    <row r="42" spans="1:16" x14ac:dyDescent="0.25">
      <c r="A42" s="13" t="s">
        <v>102</v>
      </c>
      <c r="B42" s="92" t="s">
        <v>79</v>
      </c>
      <c r="C42" s="92">
        <v>150000</v>
      </c>
    </row>
    <row r="43" spans="1:16" x14ac:dyDescent="0.25">
      <c r="A43" s="13" t="s">
        <v>101</v>
      </c>
      <c r="B43" s="92" t="s">
        <v>79</v>
      </c>
      <c r="C43" s="92">
        <v>50000</v>
      </c>
    </row>
    <row r="44" spans="1:16" x14ac:dyDescent="0.25">
      <c r="A44" s="13" t="s">
        <v>110</v>
      </c>
      <c r="B44" s="92" t="s">
        <v>79</v>
      </c>
      <c r="C44" s="92">
        <v>25000</v>
      </c>
    </row>
    <row r="45" spans="1:16" x14ac:dyDescent="0.25">
      <c r="A45" s="13" t="s">
        <v>111</v>
      </c>
      <c r="B45" s="92"/>
      <c r="C45" s="92">
        <v>0</v>
      </c>
    </row>
    <row r="46" spans="1:16" x14ac:dyDescent="0.25">
      <c r="A46" s="13" t="s">
        <v>109</v>
      </c>
      <c r="B46" s="92"/>
      <c r="C46" s="92">
        <v>0</v>
      </c>
    </row>
    <row r="47" spans="1:16" x14ac:dyDescent="0.25">
      <c r="A47" s="13" t="s">
        <v>108</v>
      </c>
      <c r="B47" s="92"/>
      <c r="C47" s="92">
        <v>0</v>
      </c>
    </row>
    <row r="48" spans="1:16" x14ac:dyDescent="0.25">
      <c r="A48" s="13" t="s">
        <v>112</v>
      </c>
      <c r="B48" s="92"/>
      <c r="C48" s="92">
        <v>0</v>
      </c>
    </row>
    <row r="49" spans="1:3" x14ac:dyDescent="0.25">
      <c r="A49" s="13" t="s">
        <v>106</v>
      </c>
      <c r="B49" s="92" t="s">
        <v>79</v>
      </c>
      <c r="C49" s="92">
        <v>10000</v>
      </c>
    </row>
    <row r="50" spans="1:3" x14ac:dyDescent="0.25">
      <c r="A50" s="13" t="s">
        <v>107</v>
      </c>
      <c r="B50" s="92" t="s">
        <v>79</v>
      </c>
      <c r="C50" s="93">
        <v>50000</v>
      </c>
    </row>
    <row r="51" spans="1:3" x14ac:dyDescent="0.25">
      <c r="A51" s="13" t="s">
        <v>103</v>
      </c>
      <c r="B51" s="92" t="s">
        <v>79</v>
      </c>
      <c r="C51" s="93">
        <v>0</v>
      </c>
    </row>
    <row r="52" spans="1:3" x14ac:dyDescent="0.25">
      <c r="A52" s="12" t="s">
        <v>104</v>
      </c>
      <c r="B52" s="29">
        <f>MIN(B42:B51)</f>
        <v>0</v>
      </c>
      <c r="C52" s="29">
        <f>SUM(C42:C51)</f>
        <v>285000</v>
      </c>
    </row>
    <row r="53" spans="1:3" x14ac:dyDescent="0.25">
      <c r="A53" s="13"/>
      <c r="B53" s="38"/>
      <c r="C53" s="38"/>
    </row>
    <row r="54" spans="1:3" x14ac:dyDescent="0.25">
      <c r="A54" s="12" t="s">
        <v>105</v>
      </c>
      <c r="B54" s="29">
        <f>B21+B29+B38</f>
        <v>8545000</v>
      </c>
      <c r="C54" s="29">
        <f>C21+C29+C38-C52</f>
        <v>8111000</v>
      </c>
    </row>
    <row r="55" spans="1:3" x14ac:dyDescent="0.25">
      <c r="A55" s="13" t="s">
        <v>136</v>
      </c>
      <c r="B55" s="38">
        <f>B54-Calculator!C27</f>
        <v>0</v>
      </c>
      <c r="C55" s="38">
        <f>C54-Calculator!D27</f>
        <v>0</v>
      </c>
    </row>
    <row r="56" spans="1:3" x14ac:dyDescent="0.25">
      <c r="A56" s="13"/>
      <c r="B56" s="38"/>
      <c r="C56" s="38"/>
    </row>
    <row r="57" spans="1:3" x14ac:dyDescent="0.25">
      <c r="A57" s="13"/>
      <c r="B57" s="38"/>
      <c r="C57" s="38"/>
    </row>
    <row r="58" spans="1:3" x14ac:dyDescent="0.25">
      <c r="A58" s="13"/>
      <c r="B58" s="38"/>
      <c r="C58" s="38"/>
    </row>
    <row r="59" spans="1:3" x14ac:dyDescent="0.25">
      <c r="A59" s="13"/>
      <c r="B59" s="38"/>
      <c r="C59" s="38"/>
    </row>
    <row r="60" spans="1:3" x14ac:dyDescent="0.25">
      <c r="A60" s="13"/>
      <c r="B60" s="38"/>
      <c r="C60" s="38"/>
    </row>
    <row r="61" spans="1:3" x14ac:dyDescent="0.25">
      <c r="A61" s="10"/>
      <c r="B61" s="42"/>
      <c r="C61" s="42"/>
    </row>
    <row r="62" spans="1:3" x14ac:dyDescent="0.25">
      <c r="A62" s="24" t="s">
        <v>66</v>
      </c>
      <c r="B62" s="39" t="str">
        <f>B9</f>
        <v>New Tax Regime</v>
      </c>
      <c r="C62" s="39" t="str">
        <f>C9</f>
        <v>Old Tax Regime</v>
      </c>
    </row>
    <row r="63" spans="1:3" x14ac:dyDescent="0.25">
      <c r="A63" s="14" t="s">
        <v>75</v>
      </c>
      <c r="B63" s="92"/>
      <c r="C63" s="92"/>
    </row>
    <row r="64" spans="1:3" x14ac:dyDescent="0.25">
      <c r="A64" s="13" t="s">
        <v>83</v>
      </c>
      <c r="B64" s="92"/>
      <c r="C64" s="92" t="s">
        <v>82</v>
      </c>
    </row>
    <row r="65" spans="1:17" x14ac:dyDescent="0.25">
      <c r="A65" s="28" t="s">
        <v>78</v>
      </c>
      <c r="B65" s="92" t="s">
        <v>79</v>
      </c>
      <c r="C65" s="92">
        <v>300000</v>
      </c>
    </row>
    <row r="66" spans="1:17" x14ac:dyDescent="0.25">
      <c r="A66" s="28" t="s">
        <v>76</v>
      </c>
      <c r="B66" s="92" t="s">
        <v>79</v>
      </c>
      <c r="C66" s="92">
        <f>C14</f>
        <v>2500000</v>
      </c>
    </row>
    <row r="67" spans="1:17" x14ac:dyDescent="0.25">
      <c r="A67" s="28" t="s">
        <v>138</v>
      </c>
      <c r="B67" s="92" t="s">
        <v>79</v>
      </c>
      <c r="C67" s="92">
        <f>IF(C64="Metro",C13*0.5,C13*0.4)</f>
        <v>2000000</v>
      </c>
    </row>
    <row r="68" spans="1:17" x14ac:dyDescent="0.25">
      <c r="A68" s="28" t="s">
        <v>77</v>
      </c>
      <c r="B68" s="92" t="s">
        <v>79</v>
      </c>
      <c r="C68" s="92">
        <f>MAX(0,C65-(C13*10%))</f>
        <v>0</v>
      </c>
    </row>
    <row r="69" spans="1:17" x14ac:dyDescent="0.25">
      <c r="A69" s="12" t="s">
        <v>80</v>
      </c>
      <c r="B69" s="35" t="s">
        <v>79</v>
      </c>
      <c r="C69" s="35">
        <f>MIN(C66:C68)</f>
        <v>0</v>
      </c>
    </row>
    <row r="70" spans="1:17" x14ac:dyDescent="0.25">
      <c r="A70" s="10"/>
      <c r="B70" s="42"/>
      <c r="C70" s="42"/>
    </row>
    <row r="71" spans="1:17" x14ac:dyDescent="0.25">
      <c r="A71" s="13" t="s">
        <v>95</v>
      </c>
      <c r="B71" s="94">
        <v>500000</v>
      </c>
      <c r="C71" s="94">
        <f>B71</f>
        <v>500000</v>
      </c>
    </row>
    <row r="72" spans="1:17" x14ac:dyDescent="0.25">
      <c r="A72" s="10"/>
      <c r="B72" s="10"/>
      <c r="C72" s="10"/>
    </row>
    <row r="73" spans="1:17" x14ac:dyDescent="0.25">
      <c r="A73" s="10"/>
      <c r="B73" s="10"/>
      <c r="C73" s="10"/>
    </row>
    <row r="74" spans="1:17" x14ac:dyDescent="0.25">
      <c r="A74" s="10"/>
      <c r="B74" s="10"/>
      <c r="C74" s="10"/>
      <c r="Q74" s="1" t="s">
        <v>81</v>
      </c>
    </row>
    <row r="75" spans="1:17" x14ac:dyDescent="0.25">
      <c r="A75" s="10"/>
      <c r="B75" s="10"/>
      <c r="C75" s="10"/>
      <c r="Q75" s="1" t="s">
        <v>82</v>
      </c>
    </row>
    <row r="76" spans="1:17" x14ac:dyDescent="0.25">
      <c r="A76" s="10"/>
      <c r="B76" s="10"/>
      <c r="C76" s="10"/>
    </row>
    <row r="77" spans="1:17" x14ac:dyDescent="0.25">
      <c r="A77" s="10"/>
      <c r="B77" s="10"/>
      <c r="C77" s="10"/>
    </row>
    <row r="78" spans="1:17" x14ac:dyDescent="0.25">
      <c r="A78" s="10"/>
      <c r="B78" s="10"/>
      <c r="C78" s="10"/>
    </row>
    <row r="79" spans="1:17" x14ac:dyDescent="0.25">
      <c r="A79" s="10"/>
      <c r="B79" s="10"/>
      <c r="C79" s="10"/>
    </row>
    <row r="80" spans="1:17" x14ac:dyDescent="0.25">
      <c r="A80" s="10"/>
      <c r="B80" s="10"/>
      <c r="C80" s="10"/>
    </row>
    <row r="81" spans="1:3" x14ac:dyDescent="0.25">
      <c r="A81" s="10"/>
      <c r="B81" s="10"/>
      <c r="C81" s="10"/>
    </row>
    <row r="82" spans="1:3" x14ac:dyDescent="0.25">
      <c r="A82" s="10"/>
      <c r="B82" s="10"/>
      <c r="C82" s="10"/>
    </row>
    <row r="83" spans="1:3" x14ac:dyDescent="0.25">
      <c r="A83" s="10"/>
      <c r="B83" s="10"/>
      <c r="C83" s="10"/>
    </row>
    <row r="84" spans="1:3" x14ac:dyDescent="0.25">
      <c r="A84" s="10"/>
      <c r="B84" s="10"/>
      <c r="C84" s="10"/>
    </row>
    <row r="85" spans="1:3" x14ac:dyDescent="0.25">
      <c r="A85" s="10"/>
      <c r="B85" s="10"/>
      <c r="C85" s="10"/>
    </row>
  </sheetData>
  <mergeCells count="5">
    <mergeCell ref="A2:C2"/>
    <mergeCell ref="B3:C3"/>
    <mergeCell ref="B6:C6"/>
    <mergeCell ref="B4:C4"/>
    <mergeCell ref="B5:C5"/>
  </mergeCells>
  <dataValidations disablePrompts="1" count="3">
    <dataValidation type="list" allowBlank="1" showInputMessage="1" showErrorMessage="1" sqref="B11:C11" xr:uid="{87432E4C-5602-44E4-BC55-2227B948AFE9}">
      <formula1>"Resident,Non-Resident"</formula1>
    </dataValidation>
    <dataValidation type="list" allowBlank="1" showInputMessage="1" showErrorMessage="1" sqref="C64" xr:uid="{F1478094-58AE-494B-B9DA-B684E41B7FFC}">
      <formula1>$Q$74:$Q$75</formula1>
    </dataValidation>
    <dataValidation type="list" allowBlank="1" showInputMessage="1" showErrorMessage="1" sqref="B32:C32" xr:uid="{C5410D94-BFFB-425B-A723-8BD6E36D833C}">
      <formula1>$P$34:$P$37</formula1>
    </dataValidation>
  </dataValidations>
  <pageMargins left="0.7" right="0.7" top="0.75" bottom="0.75" header="0.3" footer="0.3"/>
  <pageSetup scale="92" orientation="portrait" horizontalDpi="4294967293" verticalDpi="0"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12"/>
  <sheetViews>
    <sheetView workbookViewId="0">
      <selection sqref="A1:XFD1048576"/>
    </sheetView>
  </sheetViews>
  <sheetFormatPr defaultRowHeight="15" x14ac:dyDescent="0.25"/>
  <cols>
    <col min="1" max="1" width="95.7109375" style="98" customWidth="1"/>
    <col min="2" max="16384" width="9.140625" style="98"/>
  </cols>
  <sheetData>
    <row r="1" spans="1:1" ht="18.75" x14ac:dyDescent="0.3">
      <c r="A1" s="97" t="s">
        <v>148</v>
      </c>
    </row>
    <row r="3" spans="1:1" x14ac:dyDescent="0.25">
      <c r="A3" s="98" t="s">
        <v>144</v>
      </c>
    </row>
    <row r="5" spans="1:1" x14ac:dyDescent="0.25">
      <c r="A5" s="98" t="s">
        <v>145</v>
      </c>
    </row>
    <row r="7" spans="1:1" x14ac:dyDescent="0.25">
      <c r="A7" s="98" t="s">
        <v>146</v>
      </c>
    </row>
    <row r="9" spans="1:1" x14ac:dyDescent="0.25">
      <c r="A9" s="98" t="s">
        <v>147</v>
      </c>
    </row>
    <row r="12" spans="1:1" x14ac:dyDescent="0.25">
      <c r="A12" s="98" t="s">
        <v>149</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29EA9A5-CEAB-4093-9E66-79DC875F0079}">
  <dimension ref="B1:E25"/>
  <sheetViews>
    <sheetView showGridLines="0" view="pageBreakPreview" zoomScale="93" zoomScaleNormal="100" zoomScaleSheetLayoutView="93" workbookViewId="0">
      <pane xSplit="1" ySplit="1" topLeftCell="B2" activePane="bottomRight" state="frozen"/>
      <selection pane="topRight" activeCell="B1" sqref="B1"/>
      <selection pane="bottomLeft" activeCell="A2" sqref="A2"/>
      <selection pane="bottomRight" activeCell="B1" sqref="B1:E1"/>
    </sheetView>
  </sheetViews>
  <sheetFormatPr defaultRowHeight="15" x14ac:dyDescent="0.25"/>
  <cols>
    <col min="1" max="1" width="9.140625" style="1"/>
    <col min="2" max="2" width="44.140625" style="1" customWidth="1"/>
    <col min="3" max="3" width="22.28515625" style="1" customWidth="1"/>
    <col min="4" max="4" width="34.85546875" style="1" customWidth="1"/>
    <col min="5" max="5" width="24.5703125" style="1" customWidth="1"/>
    <col min="6" max="16384" width="9.140625" style="1"/>
  </cols>
  <sheetData>
    <row r="1" spans="2:5" ht="52.5" customHeight="1" x14ac:dyDescent="0.3">
      <c r="B1" s="80" t="s">
        <v>139</v>
      </c>
      <c r="C1" s="81"/>
      <c r="D1" s="81"/>
      <c r="E1" s="81"/>
    </row>
    <row r="2" spans="2:5" ht="21.75" customHeight="1" x14ac:dyDescent="0.25">
      <c r="B2" s="79" t="s">
        <v>140</v>
      </c>
      <c r="C2" s="79"/>
      <c r="D2" s="79"/>
      <c r="E2" s="79"/>
    </row>
    <row r="4" spans="2:5" ht="31.5" customHeight="1" x14ac:dyDescent="0.25">
      <c r="B4" s="4" t="s">
        <v>29</v>
      </c>
      <c r="C4" s="4" t="s">
        <v>30</v>
      </c>
      <c r="D4" s="4" t="s">
        <v>31</v>
      </c>
      <c r="E4" s="4" t="s">
        <v>43</v>
      </c>
    </row>
    <row r="5" spans="2:5" ht="47.25" customHeight="1" x14ac:dyDescent="0.25">
      <c r="B5" s="5" t="s">
        <v>32</v>
      </c>
      <c r="C5" s="5" t="s">
        <v>28</v>
      </c>
      <c r="D5" s="7" t="s">
        <v>33</v>
      </c>
      <c r="E5" s="7" t="s">
        <v>28</v>
      </c>
    </row>
    <row r="6" spans="2:5" ht="15.75" x14ac:dyDescent="0.25">
      <c r="B6" s="5" t="s">
        <v>34</v>
      </c>
      <c r="C6" s="6">
        <v>0.05</v>
      </c>
      <c r="D6" s="7" t="s">
        <v>35</v>
      </c>
      <c r="E6" s="8">
        <v>0.05</v>
      </c>
    </row>
    <row r="7" spans="2:5" ht="15.75" x14ac:dyDescent="0.25">
      <c r="B7" s="5" t="s">
        <v>36</v>
      </c>
      <c r="C7" s="6">
        <v>0.1</v>
      </c>
      <c r="D7" s="7" t="s">
        <v>37</v>
      </c>
      <c r="E7" s="8">
        <v>0.2</v>
      </c>
    </row>
    <row r="8" spans="2:5" ht="15.75" x14ac:dyDescent="0.25">
      <c r="B8" s="5" t="s">
        <v>38</v>
      </c>
      <c r="C8" s="6">
        <v>0.15</v>
      </c>
      <c r="D8" s="7" t="s">
        <v>39</v>
      </c>
      <c r="E8" s="8">
        <v>0.3</v>
      </c>
    </row>
    <row r="9" spans="2:5" ht="15.75" x14ac:dyDescent="0.25">
      <c r="B9" s="5" t="s">
        <v>40</v>
      </c>
      <c r="C9" s="6">
        <v>0.2</v>
      </c>
      <c r="D9" s="9"/>
      <c r="E9" s="9"/>
    </row>
    <row r="10" spans="2:5" ht="15.75" x14ac:dyDescent="0.25">
      <c r="B10" s="5" t="s">
        <v>41</v>
      </c>
      <c r="C10" s="6">
        <v>0.25</v>
      </c>
      <c r="D10" s="9"/>
      <c r="E10" s="9"/>
    </row>
    <row r="11" spans="2:5" ht="15.75" x14ac:dyDescent="0.25">
      <c r="B11" s="5" t="s">
        <v>42</v>
      </c>
      <c r="C11" s="6">
        <v>0.3</v>
      </c>
      <c r="D11" s="9"/>
      <c r="E11" s="9"/>
    </row>
    <row r="13" spans="2:5" ht="74.25" customHeight="1" x14ac:dyDescent="0.25">
      <c r="B13" s="82" t="s">
        <v>142</v>
      </c>
      <c r="C13" s="82"/>
      <c r="D13" s="82"/>
      <c r="E13" s="82"/>
    </row>
    <row r="14" spans="2:5" x14ac:dyDescent="0.25">
      <c r="B14" s="1" t="s">
        <v>141</v>
      </c>
    </row>
    <row r="17" spans="2:5" ht="125.25" customHeight="1" x14ac:dyDescent="0.25">
      <c r="B17" s="76" t="s">
        <v>143</v>
      </c>
      <c r="C17" s="76"/>
      <c r="D17" s="76"/>
      <c r="E17" s="78"/>
    </row>
    <row r="18" spans="2:5" ht="38.25" customHeight="1" x14ac:dyDescent="0.25">
      <c r="B18" s="22" t="s">
        <v>23</v>
      </c>
      <c r="C18" s="22" t="s">
        <v>49</v>
      </c>
      <c r="D18" s="22" t="s">
        <v>50</v>
      </c>
    </row>
    <row r="19" spans="2:5" ht="15.95" customHeight="1" x14ac:dyDescent="0.25">
      <c r="B19" s="83" t="s">
        <v>44</v>
      </c>
      <c r="C19" s="83" t="s">
        <v>28</v>
      </c>
      <c r="D19" s="83" t="s">
        <v>28</v>
      </c>
    </row>
    <row r="20" spans="2:5" ht="15.95" customHeight="1" x14ac:dyDescent="0.25">
      <c r="B20" s="83" t="s">
        <v>45</v>
      </c>
      <c r="C20" s="84">
        <v>0.1</v>
      </c>
      <c r="D20" s="84">
        <v>0.1</v>
      </c>
    </row>
    <row r="21" spans="2:5" ht="15.95" customHeight="1" x14ac:dyDescent="0.25">
      <c r="B21" s="83" t="s">
        <v>46</v>
      </c>
      <c r="C21" s="84">
        <v>0.15</v>
      </c>
      <c r="D21" s="84">
        <v>0.15</v>
      </c>
    </row>
    <row r="22" spans="2:5" ht="15.95" customHeight="1" x14ac:dyDescent="0.25">
      <c r="B22" s="83" t="s">
        <v>47</v>
      </c>
      <c r="C22" s="84">
        <v>0.25</v>
      </c>
      <c r="D22" s="84">
        <v>0.25</v>
      </c>
    </row>
    <row r="23" spans="2:5" ht="15.95" customHeight="1" x14ac:dyDescent="0.25">
      <c r="B23" s="83" t="s">
        <v>48</v>
      </c>
      <c r="C23" s="84">
        <v>0.25</v>
      </c>
      <c r="D23" s="84">
        <v>0.37</v>
      </c>
    </row>
    <row r="24" spans="2:5" ht="15.95" customHeight="1" x14ac:dyDescent="0.25">
      <c r="B24" s="85"/>
      <c r="C24" s="85"/>
      <c r="D24" s="85"/>
    </row>
    <row r="25" spans="2:5" ht="72.75" customHeight="1" x14ac:dyDescent="0.25">
      <c r="B25" s="77" t="s">
        <v>137</v>
      </c>
      <c r="C25" s="77"/>
      <c r="D25" s="77"/>
    </row>
  </sheetData>
  <mergeCells count="5">
    <mergeCell ref="B25:D25"/>
    <mergeCell ref="B17:D17"/>
    <mergeCell ref="B1:E1"/>
    <mergeCell ref="B2:E2"/>
    <mergeCell ref="B13:E13"/>
  </mergeCells>
  <pageMargins left="0.7" right="0.7" top="0.75" bottom="0.75" header="0.3" footer="0.3"/>
  <pageSetup scale="71" orientation="portrait" horizontalDpi="4294967293" verticalDpi="0"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2:A54"/>
  <sheetViews>
    <sheetView workbookViewId="0">
      <selection sqref="A1:XFD1048576"/>
    </sheetView>
  </sheetViews>
  <sheetFormatPr defaultRowHeight="15.75" x14ac:dyDescent="0.25"/>
  <cols>
    <col min="1" max="1" width="73.5703125" style="100" customWidth="1"/>
    <col min="2" max="16384" width="9.140625" style="100"/>
  </cols>
  <sheetData>
    <row r="2" spans="1:1" ht="25.5" x14ac:dyDescent="0.25">
      <c r="A2" s="99" t="s">
        <v>156</v>
      </c>
    </row>
    <row r="3" spans="1:1" x14ac:dyDescent="0.25">
      <c r="A3" s="101" t="s">
        <v>157</v>
      </c>
    </row>
    <row r="5" spans="1:1" x14ac:dyDescent="0.25">
      <c r="A5" s="100" t="s">
        <v>184</v>
      </c>
    </row>
    <row r="7" spans="1:1" x14ac:dyDescent="0.25">
      <c r="A7" s="100" t="s">
        <v>185</v>
      </c>
    </row>
    <row r="8" spans="1:1" x14ac:dyDescent="0.25">
      <c r="A8" s="102"/>
    </row>
    <row r="9" spans="1:1" x14ac:dyDescent="0.25">
      <c r="A9" s="102" t="s">
        <v>2</v>
      </c>
    </row>
    <row r="10" spans="1:1" x14ac:dyDescent="0.25">
      <c r="A10" s="102" t="s">
        <v>158</v>
      </c>
    </row>
    <row r="11" spans="1:1" x14ac:dyDescent="0.25">
      <c r="A11" s="102" t="s">
        <v>159</v>
      </c>
    </row>
    <row r="12" spans="1:1" x14ac:dyDescent="0.25">
      <c r="A12" s="102" t="s">
        <v>160</v>
      </c>
    </row>
    <row r="13" spans="1:1" x14ac:dyDescent="0.25">
      <c r="A13" s="102" t="s">
        <v>161</v>
      </c>
    </row>
    <row r="14" spans="1:1" x14ac:dyDescent="0.25">
      <c r="A14" s="102" t="s">
        <v>162</v>
      </c>
    </row>
    <row r="16" spans="1:1" x14ac:dyDescent="0.25">
      <c r="A16" s="101" t="s">
        <v>163</v>
      </c>
    </row>
    <row r="18" spans="1:1" x14ac:dyDescent="0.25">
      <c r="A18" s="100" t="s">
        <v>186</v>
      </c>
    </row>
    <row r="20" spans="1:1" x14ac:dyDescent="0.25">
      <c r="A20" s="100" t="s">
        <v>164</v>
      </c>
    </row>
    <row r="21" spans="1:1" x14ac:dyDescent="0.25">
      <c r="A21" s="102"/>
    </row>
    <row r="22" spans="1:1" x14ac:dyDescent="0.25">
      <c r="A22" s="102" t="s">
        <v>165</v>
      </c>
    </row>
    <row r="23" spans="1:1" x14ac:dyDescent="0.25">
      <c r="A23" s="102" t="s">
        <v>166</v>
      </c>
    </row>
    <row r="25" spans="1:1" x14ac:dyDescent="0.25">
      <c r="A25" s="100" t="s">
        <v>167</v>
      </c>
    </row>
    <row r="27" spans="1:1" x14ac:dyDescent="0.25">
      <c r="A27" s="101" t="s">
        <v>168</v>
      </c>
    </row>
    <row r="29" spans="1:1" x14ac:dyDescent="0.25">
      <c r="A29" s="100" t="s">
        <v>187</v>
      </c>
    </row>
    <row r="31" spans="1:1" x14ac:dyDescent="0.25">
      <c r="A31" s="100" t="s">
        <v>169</v>
      </c>
    </row>
    <row r="32" spans="1:1" x14ac:dyDescent="0.25">
      <c r="A32" s="102"/>
    </row>
    <row r="33" spans="1:1" x14ac:dyDescent="0.25">
      <c r="A33" s="102" t="s">
        <v>170</v>
      </c>
    </row>
    <row r="34" spans="1:1" x14ac:dyDescent="0.25">
      <c r="A34" s="102" t="s">
        <v>171</v>
      </c>
    </row>
    <row r="35" spans="1:1" x14ac:dyDescent="0.25">
      <c r="A35" s="102" t="s">
        <v>172</v>
      </c>
    </row>
    <row r="37" spans="1:1" x14ac:dyDescent="0.25">
      <c r="A37" s="101" t="s">
        <v>173</v>
      </c>
    </row>
    <row r="39" spans="1:1" x14ac:dyDescent="0.25">
      <c r="A39" s="100" t="s">
        <v>174</v>
      </c>
    </row>
    <row r="41" spans="1:1" x14ac:dyDescent="0.25">
      <c r="A41" s="100" t="s">
        <v>188</v>
      </c>
    </row>
    <row r="42" spans="1:1" x14ac:dyDescent="0.25">
      <c r="A42" s="100" t="s">
        <v>175</v>
      </c>
    </row>
    <row r="44" spans="1:1" x14ac:dyDescent="0.25">
      <c r="A44" s="101" t="s">
        <v>176</v>
      </c>
    </row>
    <row r="45" spans="1:1" x14ac:dyDescent="0.25">
      <c r="A45" s="102"/>
    </row>
    <row r="46" spans="1:1" x14ac:dyDescent="0.25">
      <c r="A46" s="102" t="s">
        <v>189</v>
      </c>
    </row>
    <row r="47" spans="1:1" x14ac:dyDescent="0.25">
      <c r="A47" s="102" t="s">
        <v>177</v>
      </c>
    </row>
    <row r="48" spans="1:1" x14ac:dyDescent="0.25">
      <c r="A48" s="102" t="s">
        <v>178</v>
      </c>
    </row>
    <row r="49" spans="1:1" x14ac:dyDescent="0.25">
      <c r="A49" s="102" t="s">
        <v>179</v>
      </c>
    </row>
    <row r="50" spans="1:1" x14ac:dyDescent="0.25">
      <c r="A50" s="101" t="s">
        <v>180</v>
      </c>
    </row>
    <row r="51" spans="1:1" x14ac:dyDescent="0.25">
      <c r="A51" s="100" t="s">
        <v>181</v>
      </c>
    </row>
    <row r="52" spans="1:1" x14ac:dyDescent="0.25">
      <c r="A52" s="101" t="s">
        <v>182</v>
      </c>
    </row>
    <row r="54" spans="1:1" x14ac:dyDescent="0.25">
      <c r="A54" s="100" t="s">
        <v>183</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5</vt:i4>
      </vt:variant>
      <vt:variant>
        <vt:lpstr>Named Ranges</vt:lpstr>
      </vt:variant>
      <vt:variant>
        <vt:i4>3</vt:i4>
      </vt:variant>
    </vt:vector>
  </HeadingPairs>
  <TitlesOfParts>
    <vt:vector size="8" baseType="lpstr">
      <vt:lpstr>Calculator</vt:lpstr>
      <vt:lpstr>Input Sheet- Normal Income</vt:lpstr>
      <vt:lpstr>Examples-Marginal Relief</vt:lpstr>
      <vt:lpstr>Tax Rate</vt:lpstr>
      <vt:lpstr>ReadMe</vt:lpstr>
      <vt:lpstr>Calculator!Print_Area</vt:lpstr>
      <vt:lpstr>'Input Sheet- Normal Income'!Print_Area</vt:lpstr>
      <vt:lpstr>'Tax Rate'!Print_Area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pc</dc:creator>
  <cp:lastModifiedBy>madhu roy</cp:lastModifiedBy>
  <dcterms:created xsi:type="dcterms:W3CDTF">2025-09-02T14:31:34Z</dcterms:created>
  <dcterms:modified xsi:type="dcterms:W3CDTF">2026-04-09T11:56:29Z</dcterms:modified>
</cp:coreProperties>
</file>