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ACER Data website\MAYA\taxbizmantra site\EXCEL Tax Template\Freelancer tax claulator\"/>
    </mc:Choice>
  </mc:AlternateContent>
  <xr:revisionPtr revIDLastSave="0" documentId="13_ncr:1_{A9F140F9-6B4D-4537-80E3-6FE5099445AE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📊 Tax Calculator" sheetId="1" r:id="rId1"/>
    <sheet name="📋 Tax Slabs Reference" sheetId="2" r:id="rId2"/>
    <sheet name="📘 How to Use" sheetId="3" r:id="rId3"/>
  </sheets>
  <definedNames>
    <definedName name="_xlnm.Print_Area" localSheetId="0">'📊 Tax Calculator'!$A$1:$F$113</definedName>
    <definedName name="_xlnm.Print_Area" localSheetId="1">'📋 Tax Slabs Reference'!$A$1:$E$43</definedName>
    <definedName name="_xlnm.Print_Area" localSheetId="2">'📘 How to Use'!$A$1:$C$30</definedName>
    <definedName name="_xlnm.Print_Titles" localSheetId="0">'📊 Tax Calculator'!$1:$6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43" i="1" l="1"/>
  <c r="D39" i="1"/>
  <c r="D43" i="1" s="1"/>
  <c r="C19" i="1"/>
  <c r="D18" i="1"/>
  <c r="D17" i="1"/>
  <c r="D19" i="1" s="1"/>
  <c r="D23" i="1" l="1"/>
  <c r="D28" i="1" s="1"/>
  <c r="D42" i="1" s="1"/>
  <c r="D44" i="1" s="1"/>
  <c r="D20" i="1"/>
  <c r="D80" i="1"/>
  <c r="E19" i="1"/>
  <c r="C80" i="1"/>
  <c r="C20" i="1"/>
  <c r="A21" i="1"/>
  <c r="C23" i="1"/>
  <c r="E80" i="1" l="1"/>
  <c r="D74" i="1"/>
  <c r="D69" i="1"/>
  <c r="D72" i="1" s="1"/>
  <c r="D75" i="1" s="1"/>
  <c r="D71" i="1"/>
  <c r="D70" i="1"/>
  <c r="E23" i="1"/>
  <c r="C28" i="1"/>
  <c r="E28" i="1" l="1"/>
  <c r="C42" i="1"/>
  <c r="D76" i="1"/>
  <c r="D77" i="1" s="1"/>
  <c r="E92" i="1" l="1"/>
  <c r="D81" i="1"/>
  <c r="C44" i="1"/>
  <c r="E42" i="1"/>
  <c r="E44" i="1" l="1"/>
  <c r="C71" i="1"/>
  <c r="E71" i="1" s="1"/>
  <c r="C74" i="1"/>
  <c r="E74" i="1" s="1"/>
  <c r="C69" i="1"/>
  <c r="C70" i="1"/>
  <c r="E70" i="1" s="1"/>
  <c r="D82" i="1"/>
  <c r="D83" i="1"/>
  <c r="C72" i="1" l="1"/>
  <c r="E69" i="1"/>
  <c r="E72" i="1" l="1"/>
  <c r="C75" i="1"/>
  <c r="C76" i="1" l="1"/>
  <c r="E76" i="1" s="1"/>
  <c r="E75" i="1"/>
  <c r="C77" i="1" l="1"/>
  <c r="D92" i="1" l="1"/>
  <c r="A87" i="1"/>
  <c r="A86" i="1"/>
  <c r="E77" i="1"/>
  <c r="C81" i="1"/>
  <c r="A91" i="1"/>
  <c r="E81" i="1" l="1"/>
  <c r="C83" i="1"/>
  <c r="E83" i="1" s="1"/>
  <c r="C82" i="1"/>
  <c r="E82" i="1" s="1"/>
</calcChain>
</file>

<file path=xl/sharedStrings.xml><?xml version="1.0" encoding="utf-8"?>
<sst xmlns="http://schemas.openxmlformats.org/spreadsheetml/2006/main" count="287" uniqueCount="218">
  <si>
    <t>TAXBIZMANTRA.COM</t>
  </si>
  <si>
    <t>Income Tax Calculator
Freelancer / Professional (Sec 44ADA)</t>
  </si>
  <si>
    <t>⚡  Blue cells are INPUT fields  |  All other cells are auto-calculated  |  Amounts in ₹</t>
  </si>
  <si>
    <t xml:space="preserve">  Particulars</t>
  </si>
  <si>
    <t>New Regime</t>
  </si>
  <si>
    <t>Old Regime</t>
  </si>
  <si>
    <t>Difference</t>
  </si>
  <si>
    <t xml:space="preserve">  📋  SECTION A : BASIC DETAILS</t>
  </si>
  <si>
    <t xml:space="preserve">  Taxpayer Information</t>
  </si>
  <si>
    <t xml:space="preserve">  ► Name of Taxpayer</t>
  </si>
  <si>
    <t>Enter Name</t>
  </si>
  <si>
    <t xml:space="preserve">  ► PAN Number</t>
  </si>
  <si>
    <t>ABCDE1234F</t>
  </si>
  <si>
    <t xml:space="preserve">  Assessment Year</t>
  </si>
  <si>
    <t>AY 2026-27</t>
  </si>
  <si>
    <t xml:space="preserve">  Financial Year</t>
  </si>
  <si>
    <t>FY 2025-26</t>
  </si>
  <si>
    <t xml:space="preserve">  ► Age Category  [Select from dropdown ▼]</t>
  </si>
  <si>
    <t>Below 60 yrs</t>
  </si>
  <si>
    <t xml:space="preserve">  💼  SECTION B : INCOME FROM PROFESSION / FREELANCING (Sec 44ADA)</t>
  </si>
  <si>
    <t xml:space="preserve">  Gross Professional Receipts – Enter Cash &amp; Banking Receipts Separately (Required for 44ADA Eligibility Check)</t>
  </si>
  <si>
    <t xml:space="preserve">  ► A) Receipts in CASH (Physical Cash Received)  [Enter total cash receipts for FY 2025-26]</t>
  </si>
  <si>
    <t xml:space="preserve">  ► B) Receipts via Banking / Digital Channels (UPI/NEFT/RTGS/Cheque/DD)  [Enter digital/banking receipts for FY 2025-26]</t>
  </si>
  <si>
    <t xml:space="preserve">  C) Total Gross Receipts (A + B)</t>
  </si>
  <si>
    <t xml:space="preserve">  % of Receipts via Banking/Digital Channels</t>
  </si>
  <si>
    <t>Min 95% digital needed for ₹75L limit</t>
  </si>
  <si>
    <t xml:space="preserve">  Presumptive Income under Section 44ADA</t>
  </si>
  <si>
    <t xml:space="preserve">  Presumptive Profit @ 50% of Gross Receipts (Sec 44ADA)</t>
  </si>
  <si>
    <t xml:space="preserve">  Income from Other Sources (Optional)</t>
  </si>
  <si>
    <t xml:space="preserve">  ► Interest Income (FD / Savings / Others)</t>
  </si>
  <si>
    <t xml:space="preserve">  ► Rental Income (after 30% std deduction in old regime)</t>
  </si>
  <si>
    <t xml:space="preserve">  ► Any Other Income</t>
  </si>
  <si>
    <t xml:space="preserve">  Total Gross Income</t>
  </si>
  <si>
    <t xml:space="preserve">  📉  SECTION C : DEDUCTIONS (Old Regime Only – Not available in New Regime)</t>
  </si>
  <si>
    <t xml:space="preserve">  Chapter VI-A Deductions (Old Regime Only)</t>
  </si>
  <si>
    <t xml:space="preserve">  Sec 80C – LIC/PPF/ELSS/EPF/Tuition Fees (Max ₹1,50,000)</t>
  </si>
  <si>
    <t>-</t>
  </si>
  <si>
    <t xml:space="preserve">  Sec 80CCD(1B) – NPS Self Contribution (Max ₹50,000)</t>
  </si>
  <si>
    <t xml:space="preserve">  Sec 80D – Medical Insurance Premium (Self + Family)</t>
  </si>
  <si>
    <t xml:space="preserve">  Sec 80E – Education Loan Interest</t>
  </si>
  <si>
    <t xml:space="preserve">  Sec 80GG – Rent paid (if no HRA received)</t>
  </si>
  <si>
    <t xml:space="preserve">  Sec 80TTA – Savings Interest (Max ₹10,000)</t>
  </si>
  <si>
    <t xml:space="preserve">  Any Other Deductions (80G Donations etc.)</t>
  </si>
  <si>
    <t xml:space="preserve">  TOTAL DEDUCTIONS (Old Regime Only)</t>
  </si>
  <si>
    <t xml:space="preserve">  🧮  SECTION D : COMPUTATION OF TAXABLE INCOME</t>
  </si>
  <si>
    <t xml:space="preserve">  Gross Total Income</t>
  </si>
  <si>
    <t xml:space="preserve">  Less: Total Deductions (Chapter VI-A)</t>
  </si>
  <si>
    <t xml:space="preserve">  NET TAXABLE INCOME</t>
  </si>
  <si>
    <t xml:space="preserve">  📊  SECTION E : TAX COMPUTATION AS PER LATEST SLABS (Finance Act 2025)</t>
  </si>
  <si>
    <t xml:space="preserve">  New Regime Tax Slabs – FY 2025-26 | AY 2026-27  (Applicable for ALL age groups)</t>
  </si>
  <si>
    <t xml:space="preserve">    Income Slab</t>
  </si>
  <si>
    <t>Tax Rate</t>
  </si>
  <si>
    <t>Tax on This Slab</t>
  </si>
  <si>
    <t>Cumulative Tax</t>
  </si>
  <si>
    <t xml:space="preserve">    Upto ₹4,00,000</t>
  </si>
  <si>
    <t>NIL</t>
  </si>
  <si>
    <t xml:space="preserve">    ₹4,00,001 – ₹8,00,000</t>
  </si>
  <si>
    <t>5%</t>
  </si>
  <si>
    <t>₹20,000</t>
  </si>
  <si>
    <t xml:space="preserve">    ₹8,00,001 – ₹12,00,000</t>
  </si>
  <si>
    <t>10%</t>
  </si>
  <si>
    <t>₹40,000</t>
  </si>
  <si>
    <t>₹60,000</t>
  </si>
  <si>
    <t xml:space="preserve">    ₹12,00,001 – ₹16,00,000</t>
  </si>
  <si>
    <t>15%</t>
  </si>
  <si>
    <t>₹1,20,000</t>
  </si>
  <si>
    <t xml:space="preserve">    ₹16,00,001 – ₹20,00,000</t>
  </si>
  <si>
    <t>20%</t>
  </si>
  <si>
    <t>₹80,000</t>
  </si>
  <si>
    <t>₹2,00,000</t>
  </si>
  <si>
    <t xml:space="preserve">    ₹20,00,001 – ₹24,00,000</t>
  </si>
  <si>
    <t>25%</t>
  </si>
  <si>
    <t>₹1,00,000</t>
  </si>
  <si>
    <t>₹3,00,000</t>
  </si>
  <si>
    <t xml:space="preserve">    Above ₹24,00,000</t>
  </si>
  <si>
    <t>30%</t>
  </si>
  <si>
    <t>As applicable</t>
  </si>
  <si>
    <t>₹3,00,000 +</t>
  </si>
  <si>
    <t xml:space="preserve">  ✅  Rebate u/s 87A: ₹60,000 if taxable income ≤ ₹12,00,000 → Effective ZERO TAX upto ₹12L income  |  Cess: 4% on tax</t>
  </si>
  <si>
    <t xml:space="preserve">  Old Regime Tax Slabs – FY 2025-26 | AY 2026-27  (Age-wise – Select Age in Section A)</t>
  </si>
  <si>
    <t>60–79 yrs (Sr. Citizen)</t>
  </si>
  <si>
    <t>80+ yrs (Super Sr. Citizen)</t>
  </si>
  <si>
    <t xml:space="preserve">    Upto ₹2,50,000</t>
  </si>
  <si>
    <t xml:space="preserve">    ₹2,50,001 – ₹3,00,000</t>
  </si>
  <si>
    <t xml:space="preserve">    ₹3,00,001 – ₹5,00,000</t>
  </si>
  <si>
    <t xml:space="preserve">    ₹5,00,001 – ₹10,00,000</t>
  </si>
  <si>
    <t xml:space="preserve">    Above ₹10,00,000</t>
  </si>
  <si>
    <t xml:space="preserve">    Basic Exemption Limit</t>
  </si>
  <si>
    <t>₹2.5L</t>
  </si>
  <si>
    <t>₹3L</t>
  </si>
  <si>
    <t>₹5L</t>
  </si>
  <si>
    <t xml:space="preserve">    Cumul. Tax at ₹5,00,000</t>
  </si>
  <si>
    <t>₹12,500</t>
  </si>
  <si>
    <t>₹10,000</t>
  </si>
  <si>
    <t xml:space="preserve">    Cumul. Tax at ₹10,00,000</t>
  </si>
  <si>
    <t>₹1,12,500</t>
  </si>
  <si>
    <t>₹1,10,000</t>
  </si>
  <si>
    <t xml:space="preserve">  ⚠️  Rebate u/s 87A (Old Regime): ₹12,500 if taxable income ≤ ₹5,00,000  |  Surcharge: 10% (&gt;50L), 15% (&gt;1Cr), 25% (&gt;2Cr), 37% (&gt;5Cr)  |  Cess: 4%</t>
  </si>
  <si>
    <t xml:space="preserve">  Income Tax on Taxable Income</t>
  </si>
  <si>
    <t xml:space="preserve">  Less: Rebate u/s 87A (New: Rs.60,000 if income upto Rs.12L | Old: Rs.12,500 if income upto Rs.5L)</t>
  </si>
  <si>
    <t xml:space="preserve">  Less: Marginal Relief u/s 87A (New Regime – income Rs.12L to Rs.12.75L)</t>
  </si>
  <si>
    <t xml:space="preserve">  Tax After Rebate &amp; Marginal Relief</t>
  </si>
  <si>
    <t xml:space="preserve">  Surcharge (applicable if income &gt; Rs.50 Lakhs)</t>
  </si>
  <si>
    <t xml:space="preserve">  Surcharge (New Regime: max 25% | Old Regime: upto 37% for &gt;Rs.5Cr)</t>
  </si>
  <si>
    <t xml:space="preserve">  Tax + Surcharge</t>
  </si>
  <si>
    <t xml:space="preserve">  Health &amp; Education Cess @ 4%</t>
  </si>
  <si>
    <t xml:space="preserve">  TOTAL INCOME TAX PAYABLE (incl. Cess)</t>
  </si>
  <si>
    <t xml:space="preserve">  📈  SECTION F : EFFECTIVE TAX RATE &amp; TAKE-HOME</t>
  </si>
  <si>
    <t xml:space="preserve">  Total Gross Receipts</t>
  </si>
  <si>
    <t xml:space="preserve">  Total Tax Payable</t>
  </si>
  <si>
    <t xml:space="preserve">  Effective Tax Rate on Gross Receipts</t>
  </si>
  <si>
    <t xml:space="preserve">  Net Take-Home after Tax</t>
  </si>
  <si>
    <t xml:space="preserve">  ✅  SECTION G : REGIME RECOMMENDATION</t>
  </si>
  <si>
    <t xml:space="preserve">  📅  SECTION H : ADVANCE TAX - SPECIAL RULE FOR Sec 44ADA</t>
  </si>
  <si>
    <t xml:space="preserve">  Under Sec 44ADA – 100% Advance Tax in SINGLE Installment by 15th March (unlike 4-installment rule for others)</t>
  </si>
  <si>
    <t xml:space="preserve">  100% Advance Tax – Single Installment – Due by 15th March 2026</t>
  </si>
  <si>
    <t>← New Regime Tax</t>
  </si>
  <si>
    <t>Old Regime Tax →</t>
  </si>
  <si>
    <t>(pay as per chosen regime)</t>
  </si>
  <si>
    <t xml:space="preserve">  ⚠️  Advance Tax applicable ONLY if tax liability &gt; Rs.10,000  |  Interest u/s 234B &amp; 234C if not paid by 15th March  |  Form 26AS should reflect payment</t>
  </si>
  <si>
    <t xml:space="preserve">  📌  SECTION I : IMPORTANT NOTES &amp; DISCLAIMERS</t>
  </si>
  <si>
    <t xml:space="preserve">  1.  SEC 44ADA - WHO IS ELIGIBLE: Available ONLY to (a) Resident Individuals, (b) Partnership Firms (NOT LLPs, NOT HUFs, NOT Companies). Eligible professions u/s 44AA(1): Legal, Medical, Engineering, Architecture, Accountancy, Technical Consultancy, Interior Decoration, Authorised Representatives, Film Artists (CBDT notified), IT Consultants, Company Secretaries &amp; other CBDT notified professions. See Sheet 2 for full list.</t>
  </si>
  <si>
    <t xml:space="preserve">  2.  NOT ELIGIBLE FOR 44ADA: Photographers, Event Managers, Advertising Professionals, Commission Agents, Traders, Plumbers, Electricians, Tailors, Beauticians etc. These should use Sec 44AD (Business, 6%/8%) or Regular Taxation.</t>
  </si>
  <si>
    <t xml:space="preserve">  3.  TURNOVER LIMIT FOR 44ADA: Standard limit = Rs.50 Lakhs. Enhanced limit = Rs.75 Lakhs ONLY if 95%+ of gross receipts are received via banking/digital channels (UPI, NEFT, RTGS, Cheque, DD). Cash receipts must be &lt; 5% of total receipts. If receipts exceed Rs.75L, 44ADA is NOT applicable.</t>
  </si>
  <si>
    <t xml:space="preserve">  4.  CASH vs DIGITAL: Enter Cash Receipts (Row 17) and Banking/Digital Receipts (Row 18) separately. The calculator auto-checks eligibility based on digital receipt percentage.</t>
  </si>
  <si>
    <t xml:space="preserve">  5.  PRESUMPTIVE INCOME: 50% of Total Gross Receipts = Taxable Professional Income. No further deduction of actual expenses (rent, salary, depreciation, travel) allowed beyond this 50%.</t>
  </si>
  <si>
    <t xml:space="preserve">  6.  ADVANCE TAX - SPECIAL RULE u/s 44ADA: 100% advance tax in ONE SINGLE installment by 15th March. Normal 4-installment schedule (June 15/Sep 15/Dec 15/Mar 15) does NOT apply. Payable only if tax &gt; Rs.10,000.</t>
  </si>
  <si>
    <t xml:space="preserve">  7.  OLD REGIME SLABS (FY 2025-26): Below 60 yrs: 0-2.5L NIL, 2.5-5L 5% (cumul. Rs.12,500), 5-10L 20% (cumul. Rs.1,12,500), &gt;10L 30%. Senior (60-79): 0-3L NIL, 3-5L 5% (cumul. Rs.10,000), 5-10L 20% (cumul. Rs.1,10,000), &gt;10L 30%. Super Senior (80+): 0-5L NIL, 5-10L 20% (cumul. Rs.1,00,000), &gt;10L 30%.</t>
  </si>
  <si>
    <t xml:space="preserve">  8.  NEW REGIME SLABS (FY 2025-26): 0-4L NIL | 4-8L 5% | 8-12L 10% | 12-16L 15% | 16-20L 20% | 20-24L 25% | &gt;24L 30%. Same for ALL age groups. Budget 2026: NO change for FY 2026-27.</t>
  </si>
  <si>
    <t xml:space="preserve">  9.  REBATE u/s 87A: New Regime - Rs.60,000 (income upto Rs.12L). Old Regime - Rs.12,500 (income upto Rs.5L). Rebate NOT available on LTCG u/s 112A.</t>
  </si>
  <si>
    <t xml:space="preserve">  10. SURCHARGE: 10% (&gt;50L-1Cr) | 15% (&gt;1Cr-2Cr) | 25% (&gt;2Cr-5Cr) | 37% (&gt;5Cr, Old Regime only). New Regime surcharge capped at 25%. Health &amp; Education Cess 4%.</t>
  </si>
  <si>
    <t xml:space="preserve">  11. NEW REGIME DEFAULT: Sec 115BAC is default. To opt Old Regime, file Form 10-IEA BEFORE ITR due date.</t>
  </si>
  <si>
    <t xml:space="preserve">  12. FINANCE ACT: Finance Act 2025 governs FY 2025-26 (AY 2026-27). Finance Act 2026 governs FY 2026-27 (AY 2027-28). Income Tax Act 2025 effective 01.04.2026 (renumbering only).</t>
  </si>
  <si>
    <t xml:space="preserve">  13. ITR FORM: Use ITR-4 (Sugam) for professional income under 44ADA. Use ITR-3 if capital gains, &gt;1 house property, or foreign income.</t>
  </si>
  <si>
    <t xml:space="preserve">  14. This calculator is for ESTIMATION purposes only. Verify with your CA before filing. taxbizmantra.com is not liable for tax decisions made based on this utility.</t>
  </si>
  <si>
    <t>(c) 2025-26 taxbizmantra.com  |  Income Tax Calculator - Freelancer / Professional  |  AY 2026-27  |  Free Excel Utility</t>
  </si>
  <si>
    <t>TAX SLAB REFERENCE  |  FY 2025-26 (AY 2026-27)  |  Finance Act 2025</t>
  </si>
  <si>
    <t>Budget 2026 Confirmed: No changes to slabs. Same rates continue for FY 2026-27 (AY 2027-28).</t>
  </si>
  <si>
    <t xml:space="preserve">  NEW TAX REGIME – Sec 115BAC (Default Regime)</t>
  </si>
  <si>
    <t>Income Slab</t>
  </si>
  <si>
    <t>Tax on Slab</t>
  </si>
  <si>
    <t>Upto ₹4,00,000</t>
  </si>
  <si>
    <t>₹0</t>
  </si>
  <si>
    <t>₹4,00,001 – ₹8,00,000</t>
  </si>
  <si>
    <t>₹8,00,001 – ₹12,00,000</t>
  </si>
  <si>
    <t>₹12,00,001 – ₹16,00,000</t>
  </si>
  <si>
    <t>₹16,00,001 – ₹20,00,000</t>
  </si>
  <si>
    <t>₹20,00,001 – ₹24,00,000</t>
  </si>
  <si>
    <t>Above ₹24,00,000</t>
  </si>
  <si>
    <t>As per income</t>
  </si>
  <si>
    <t xml:space="preserve">  Rebate u/s 87A: ₹60,000 (income ≤ ₹12,00,000) → Zero tax effectively upto ₹12L</t>
  </si>
  <si>
    <t xml:space="preserve">  OLD TAX REGIME (Optional – must file Form 10-IEA)</t>
  </si>
  <si>
    <t>Rate (Below 60 yrs)</t>
  </si>
  <si>
    <t>Rate (60-79 yrs)</t>
  </si>
  <si>
    <t>Rate (80+ yrs)</t>
  </si>
  <si>
    <t>Upto ₹2,50,000</t>
  </si>
  <si>
    <t>₹2,50,001 – ₹3,00,000</t>
  </si>
  <si>
    <t>₹3,00,001 – ₹5,00,000</t>
  </si>
  <si>
    <t>₹5,00,001 – ₹10,00,000</t>
  </si>
  <si>
    <t>Above ₹10,00,000</t>
  </si>
  <si>
    <t>Cumulative Tax at ₹5,00,000</t>
  </si>
  <si>
    <t>Cumulative Tax at ₹10,00,000</t>
  </si>
  <si>
    <t>Basic Exemption Limit</t>
  </si>
  <si>
    <t>₹2,50,000</t>
  </si>
  <si>
    <t>₹5,00,000</t>
  </si>
  <si>
    <t xml:space="preserve">  Rebate u/s 87A (Old Regime): ₹12,500 if taxable income ≤ ₹5,00,000  |  Surcharge: 10% (&gt;50L), 15% (&gt;1Cr), 25% (&gt;2Cr), 37% (&gt;5Cr)  |  Cess: 4%</t>
  </si>
  <si>
    <t xml:space="preserve">  PROFESSIONALS ELIGIBLE FOR Sec 44ADA PRESUMPTIVE TAXATION (Sec 44AA(1) + CBDT Notified)</t>
  </si>
  <si>
    <t>S.No</t>
  </si>
  <si>
    <t>Profession Category</t>
  </si>
  <si>
    <t>Examples / Covered Under</t>
  </si>
  <si>
    <t>1</t>
  </si>
  <si>
    <t>Legal</t>
  </si>
  <si>
    <t>Advocates, Lawyers, Solicitors, Legal Advisors</t>
  </si>
  <si>
    <t>2</t>
  </si>
  <si>
    <t>Medical</t>
  </si>
  <si>
    <t>Doctors, Surgeons, Physicians, Dentists, Pathologists, Radiologists, Vaids, Hakims</t>
  </si>
  <si>
    <t>3</t>
  </si>
  <si>
    <t>Engineering</t>
  </si>
  <si>
    <t>Consulting Engineers, Structural Engineers, Software Consultants</t>
  </si>
  <si>
    <t>4</t>
  </si>
  <si>
    <t>Architecture</t>
  </si>
  <si>
    <t>Architects, Architectural Consultants, Urban Planners</t>
  </si>
  <si>
    <t>5</t>
  </si>
  <si>
    <t>Accountancy</t>
  </si>
  <si>
    <t>Chartered Accountants (CAs), Cost Accountants (CMAs), Bookkeepers</t>
  </si>
  <si>
    <t>6</t>
  </si>
  <si>
    <t>Technical Consultancy</t>
  </si>
  <si>
    <t>IT Consultants, Technical Advisors, Management Consultants, Financial Advisors</t>
  </si>
  <si>
    <t>7</t>
  </si>
  <si>
    <t>Interior Decoration</t>
  </si>
  <si>
    <t>Interior Designers, Interior Decorators, Space Planners</t>
  </si>
  <si>
    <t>8</t>
  </si>
  <si>
    <t>Authorised Representative</t>
  </si>
  <si>
    <t>Persons representing others before courts/authorities (for a fee, not employee)</t>
  </si>
  <si>
    <t>9</t>
  </si>
  <si>
    <t>Film Artists (CBDT)</t>
  </si>
  <si>
    <t>Actors, Directors, Producers, Editors, Music Directors, Cameramen, Singers, Lyricists, Costume Designers</t>
  </si>
  <si>
    <t>10</t>
  </si>
  <si>
    <t>Other Notified (CBDT)</t>
  </si>
  <si>
    <t>Company Secretary (CS), Information Technology services notified by CBDT from time to time</t>
  </si>
  <si>
    <t xml:space="preserve">  ⛔  NOT ELIGIBLE: Freelancers in Photography, Event Management, Advertising, Trading, Commission Agents, Plumbing, Electricians, Tailors etc. → Use Sec 44AD (Business) or Regular Taxation</t>
  </si>
  <si>
    <t>taxbizmantra.com  |  Source: Finance Act 2025 | Income Tax Act 2025 | Sec 44AA(1) &amp; CBDT Notifications</t>
  </si>
  <si>
    <t>HOW TO USE THIS CALCULATOR  |  taxbizmantra.com</t>
  </si>
  <si>
    <t xml:space="preserve">  STEP 1:  Enter Name &amp; PAN in Section A. Select Age Category from dropdown (Row 13) — this is critical as it changes Old Regime tax slabs.</t>
  </si>
  <si>
    <t xml:space="preserve">  STEP 2:  In Section B, enter Cash Receipts (Row 17) and Digital/Banking Receipts (Row 18) SEPARATELY. Total auto-calculates. Eligibility check fires instantly.</t>
  </si>
  <si>
    <t xml:space="preserve">  STEP 3:  The 44ADA eligibility alert (Row 21) auto-checks if you qualify. If INELIGIBLE, stop and consult your CA for regular taxation.</t>
  </si>
  <si>
    <t xml:space="preserve">  STEP 4:  Section 44ADA auto-computes 50% of total receipts as your taxable professional income. Enter any other income (interest, rent) in Rows 25-27.</t>
  </si>
  <si>
    <t xml:space="preserve">  STEP 5:  For OLD REGIME only — enter your Chapter VI-A deductions (80C, 80D, etc.) in Section C. These are ZERO in New Regime.</t>
  </si>
  <si>
    <t xml:space="preserve">  STEP 6:  Section D shows Net Taxable Income for both regimes. Section E shows complete tax computation with correct age-wise slabs.</t>
  </si>
  <si>
    <t xml:space="preserve">  STEP 7:  Section G shows the REGIME RECOMMENDATION — which regime saves more and by exactly how much.</t>
  </si>
  <si>
    <t xml:space="preserve">  STEP 8:  Section H shows your Advance Tax amount. Under 44ADA, pay 100% in ONE installment by 15th March (not in 4 installments).</t>
  </si>
  <si>
    <t xml:space="preserve">  WHO CAN USE THIS?:  Resident Individuals &amp; Partnership Firms with professional income u/s 44ADA: Doctors, Lawyers, CAs, Engineers, Architects, IT Consultants, Interior Designers, Film Artists, Company Secretaries &amp; CBDT notified professions. See Sheet 2 for full list.</t>
  </si>
  <si>
    <t xml:space="preserve">  WHO CANNOT USE?:  Traders, Commission Agents, Photographers, Event Managers, Electricians, Plumbers, Tailors, Beauticians — use Sec 44AD or Regular Taxation instead.</t>
  </si>
  <si>
    <t xml:space="preserve">  LIMIT CHECK:  44ADA limit: Rs.75 Lakhs if &gt;=95% receipts via digital/banking channels. Rs.50 Lakhs otherwise. The calculator auto-checks this based on your inputs.</t>
  </si>
  <si>
    <t xml:space="preserve">  NEW REGIME DEFAULT:  New Regime (Sec 115BAC) is DEFAULT for professional income. To opt Old Regime, file Form 10-IEA BEFORE ITR due date of that year.</t>
  </si>
  <si>
    <t xml:space="preserve">  DISCLAIMER:  This calculator is for estimation/educational purposes only. Figures are based on Finance Act 2025. Always verify final tax with your Chartered Accountant before filing ITR.</t>
  </si>
  <si>
    <t>© taxbizmantra.com  |  Free Tax Excel Utility Series</t>
  </si>
  <si>
    <t>AY 2026-27 (FY 2025-26)  |  As per Finance Act 2025   |  New Regime &amp; Old Regime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</si>
</sst>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₹#,##0;[Red]&quot;(₹&quot;#,##0\);\-"/>
  </numFmts>
  <fonts count="38" x14ac:knownFonts="1">
    <font>
      <sz val="11"/>
      <color theme="1"/>
      <name val="Calibri"/>
      <family val="2"/>
      <charset val="1"/>
    </font>
    <font>
      <b/>
      <sz val="13"/>
      <color rgb="FFF9A825"/>
      <name val="Times New Roman"/>
      <family val="1"/>
    </font>
    <font>
      <sz val="11"/>
      <color theme="1"/>
      <name val="Times New Roman"/>
      <family val="1"/>
    </font>
    <font>
      <sz val="9"/>
      <color rgb="FF212121"/>
      <name val="Times New Roman"/>
      <family val="1"/>
    </font>
    <font>
      <b/>
      <sz val="11"/>
      <color rgb="FFFFFFFF"/>
      <name val="Times New Roman"/>
      <family val="1"/>
    </font>
    <font>
      <b/>
      <sz val="10"/>
      <color rgb="FF1A237E"/>
      <name val="Times New Roman"/>
      <family val="1"/>
    </font>
    <font>
      <sz val="10"/>
      <color rgb="FF212121"/>
      <name val="Times New Roman"/>
      <family val="1"/>
    </font>
    <font>
      <b/>
      <sz val="10"/>
      <color rgb="FF2E7D32"/>
      <name val="Times New Roman"/>
      <family val="1"/>
    </font>
    <font>
      <b/>
      <sz val="10"/>
      <color rgb="FF212121"/>
      <name val="Times New Roman"/>
      <family val="1"/>
    </font>
    <font>
      <b/>
      <sz val="9"/>
      <color rgb="FF1A237E"/>
      <name val="Times New Roman"/>
      <family val="1"/>
    </font>
    <font>
      <sz val="9"/>
      <color rgb="FF2E7D32"/>
      <name val="Times New Roman"/>
      <family val="1"/>
    </font>
    <font>
      <b/>
      <sz val="9"/>
      <color rgb="FFC62828"/>
      <name val="Times New Roman"/>
      <family val="1"/>
    </font>
    <font>
      <b/>
      <sz val="11"/>
      <color rgb="FFF9A825"/>
      <name val="Times New Roman"/>
      <family val="1"/>
    </font>
    <font>
      <b/>
      <sz val="9"/>
      <color rgb="FF212121"/>
      <name val="Times New Roman"/>
      <family val="1"/>
    </font>
    <font>
      <sz val="9"/>
      <color rgb="FFF9A825"/>
      <name val="Times New Roman"/>
      <family val="1"/>
    </font>
    <font>
      <b/>
      <sz val="14"/>
      <color rgb="FFF9A825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F9A825"/>
      <name val="Times New Roman"/>
      <family val="1"/>
    </font>
    <font>
      <b/>
      <sz val="20"/>
      <color rgb="FFF9A825"/>
      <name val="Times New Roman"/>
      <family val="1"/>
    </font>
    <font>
      <b/>
      <sz val="13"/>
      <color rgb="FFFFFFFF"/>
      <name val="Times New Roman"/>
      <family val="1"/>
    </font>
    <font>
      <sz val="10"/>
      <color rgb="FFFFFFFF"/>
      <name val="Times New Roman"/>
      <family val="1"/>
    </font>
    <font>
      <b/>
      <sz val="10"/>
      <color rgb="FFFFFFFF"/>
      <name val="Times New Roman"/>
      <family val="1"/>
    </font>
    <font>
      <sz val="10"/>
      <color rgb="FF0000FF"/>
      <name val="Times New Roman"/>
      <family val="1"/>
    </font>
    <font>
      <i/>
      <sz val="10"/>
      <color rgb="FF212121"/>
      <name val="Times New Roman"/>
      <family val="1"/>
    </font>
    <font>
      <i/>
      <sz val="10"/>
      <color rgb="FF9E9E9E"/>
      <name val="Times New Roman"/>
      <family val="1"/>
    </font>
    <font>
      <i/>
      <sz val="9"/>
      <color rgb="FF424242"/>
      <name val="Times New Roman"/>
      <family val="1"/>
    </font>
    <font>
      <b/>
      <i/>
      <sz val="10"/>
      <color rgb="FF9E9E9E"/>
      <name val="Times New Roman"/>
      <family val="1"/>
    </font>
    <font>
      <b/>
      <sz val="10"/>
      <color rgb="FF9E9E9E"/>
      <name val="Times New Roman"/>
      <family val="1"/>
    </font>
    <font>
      <b/>
      <sz val="9"/>
      <color rgb="FF2E7D32"/>
      <name val="Times New Roman"/>
      <family val="1"/>
    </font>
    <font>
      <sz val="9"/>
      <color rgb="FF9E9E9E"/>
      <name val="Times New Roman"/>
      <family val="1"/>
    </font>
    <font>
      <b/>
      <sz val="9"/>
      <color rgb="FF9E9E9E"/>
      <name val="Times New Roman"/>
      <family val="1"/>
    </font>
    <font>
      <b/>
      <sz val="12"/>
      <color rgb="FFF9A825"/>
      <name val="Times New Roman"/>
      <family val="1"/>
    </font>
    <font>
      <b/>
      <sz val="13"/>
      <color rgb="FF2E7D32"/>
      <name val="Times New Roman"/>
      <family val="1"/>
    </font>
    <font>
      <sz val="10"/>
      <color rgb="FF2E7D32"/>
      <name val="Times New Roman"/>
      <family val="1"/>
    </font>
    <font>
      <i/>
      <sz val="8"/>
      <color rgb="FF616161"/>
      <name val="Times New Roman"/>
      <family val="1"/>
    </font>
    <font>
      <i/>
      <sz val="9"/>
      <color rgb="FF7B5800"/>
      <name val="Times New Roman"/>
      <family val="1"/>
    </font>
    <font>
      <b/>
      <i/>
      <sz val="8"/>
      <color rgb="FF9E9E9E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rgb="FF1A237E"/>
        <bgColor rgb="FF333399"/>
      </patternFill>
    </fill>
    <fill>
      <patternFill patternType="solid">
        <fgColor rgb="FFE65100"/>
        <bgColor rgb="FFC62828"/>
      </patternFill>
    </fill>
    <fill>
      <patternFill patternType="solid">
        <fgColor rgb="FFFFFDE7"/>
        <bgColor rgb="FFFFF3E0"/>
      </patternFill>
    </fill>
    <fill>
      <patternFill patternType="solid">
        <fgColor rgb="FFC5CAE9"/>
        <bgColor rgb="FFBDBDBD"/>
      </patternFill>
    </fill>
    <fill>
      <patternFill patternType="solid">
        <fgColor rgb="FFE8EAF6"/>
        <bgColor rgb="FFDCEEFF"/>
      </patternFill>
    </fill>
    <fill>
      <patternFill patternType="solid">
        <fgColor rgb="FFDCEEFF"/>
        <bgColor rgb="FFE8EAF6"/>
      </patternFill>
    </fill>
    <fill>
      <patternFill patternType="solid">
        <fgColor rgb="FFF5F5F5"/>
        <bgColor rgb="FFE8F5E9"/>
      </patternFill>
    </fill>
    <fill>
      <patternFill patternType="solid">
        <fgColor rgb="FFFFFFFF"/>
        <bgColor rgb="FFFFFDE7"/>
      </patternFill>
    </fill>
    <fill>
      <patternFill patternType="solid">
        <fgColor rgb="FFFFF3E0"/>
        <bgColor rgb="FFFFEBEE"/>
      </patternFill>
    </fill>
    <fill>
      <patternFill patternType="solid">
        <fgColor rgb="FFE8F5E9"/>
        <bgColor rgb="FFF5F5F5"/>
      </patternFill>
    </fill>
    <fill>
      <patternFill patternType="solid">
        <fgColor rgb="FFFFEBEE"/>
        <bgColor rgb="FFFFF3E0"/>
      </patternFill>
    </fill>
  </fills>
  <borders count="3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medium">
        <color rgb="FF1A237E"/>
      </left>
      <right style="medium">
        <color rgb="FF1A237E"/>
      </right>
      <top style="medium">
        <color rgb="FF1A237E"/>
      </top>
      <bottom style="medium">
        <color rgb="FF1A237E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0" borderId="0" xfId="0" applyFont="1"/>
    <xf numFmtId="0" fontId="2" fillId="9" borderId="0" xfId="0" applyFont="1" applyFill="1"/>
    <xf numFmtId="0" fontId="2" fillId="6" borderId="0" xfId="0" applyFont="1" applyFill="1"/>
    <xf numFmtId="0" fontId="16" fillId="6" borderId="1" xfId="0" applyFont="1" applyFill="1" applyBorder="1" applyAlignment="1">
      <alignment horizontal="left" vertical="center" wrapText="1"/>
    </xf>
    <xf numFmtId="0" fontId="16" fillId="9" borderId="1" xfId="0" applyFont="1" applyFill="1" applyBorder="1" applyAlignment="1">
      <alignment horizontal="left" vertical="center" wrapText="1"/>
    </xf>
    <xf numFmtId="0" fontId="17" fillId="9" borderId="1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2" fillId="0" borderId="0" xfId="0" applyFont="1" applyProtection="1">
      <protection locked="0"/>
    </xf>
    <xf numFmtId="0" fontId="3" fillId="4" borderId="0" xfId="0" applyFont="1" applyFill="1" applyAlignment="1" applyProtection="1">
      <alignment horizontal="center" vertical="center"/>
      <protection locked="0"/>
    </xf>
    <xf numFmtId="0" fontId="22" fillId="2" borderId="0" xfId="0" applyFont="1" applyFill="1" applyAlignment="1" applyProtection="1">
      <alignment horizontal="left" vertical="center"/>
      <protection locked="0"/>
    </xf>
    <xf numFmtId="0" fontId="22" fillId="2" borderId="1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8" fillId="5" borderId="0" xfId="0" applyFont="1" applyFill="1" applyAlignment="1" applyProtection="1">
      <alignment horizontal="left" vertical="center"/>
      <protection locked="0"/>
    </xf>
    <xf numFmtId="0" fontId="2" fillId="6" borderId="0" xfId="0" applyFont="1" applyFill="1" applyProtection="1">
      <protection locked="0"/>
    </xf>
    <xf numFmtId="0" fontId="6" fillId="6" borderId="1" xfId="0" applyFont="1" applyFill="1" applyBorder="1" applyAlignment="1" applyProtection="1">
      <alignment horizontal="left" vertical="center"/>
      <protection locked="0"/>
    </xf>
    <xf numFmtId="49" fontId="23" fillId="7" borderId="1" xfId="0" applyNumberFormat="1" applyFont="1" applyFill="1" applyBorder="1" applyAlignment="1" applyProtection="1">
      <alignment horizontal="right" vertical="center"/>
      <protection locked="0"/>
    </xf>
    <xf numFmtId="0" fontId="2" fillId="8" borderId="0" xfId="0" applyFont="1" applyFill="1" applyProtection="1">
      <protection locked="0"/>
    </xf>
    <xf numFmtId="0" fontId="6" fillId="8" borderId="1" xfId="0" applyFont="1" applyFill="1" applyBorder="1" applyAlignment="1" applyProtection="1">
      <alignment horizontal="left" vertical="center"/>
      <protection locked="0"/>
    </xf>
    <xf numFmtId="49" fontId="6" fillId="8" borderId="1" xfId="0" applyNumberFormat="1" applyFont="1" applyFill="1" applyBorder="1" applyAlignment="1" applyProtection="1">
      <alignment horizontal="right" vertical="center"/>
      <protection locked="0"/>
    </xf>
    <xf numFmtId="0" fontId="24" fillId="6" borderId="1" xfId="0" applyFont="1" applyFill="1" applyBorder="1" applyAlignment="1" applyProtection="1">
      <alignment horizontal="left" vertical="center"/>
      <protection locked="0"/>
    </xf>
    <xf numFmtId="0" fontId="2" fillId="9" borderId="0" xfId="0" applyFont="1" applyFill="1" applyProtection="1">
      <protection locked="0"/>
    </xf>
    <xf numFmtId="0" fontId="24" fillId="6" borderId="1" xfId="0" applyFont="1" applyFill="1" applyBorder="1" applyAlignment="1" applyProtection="1">
      <alignment horizontal="left" vertical="center" wrapText="1"/>
      <protection locked="0"/>
    </xf>
    <xf numFmtId="164" fontId="23" fillId="7" borderId="1" xfId="0" applyNumberFormat="1" applyFont="1" applyFill="1" applyBorder="1" applyAlignment="1" applyProtection="1">
      <alignment horizontal="right" vertical="center"/>
      <protection locked="0"/>
    </xf>
    <xf numFmtId="164" fontId="25" fillId="8" borderId="1" xfId="0" applyNumberFormat="1" applyFont="1" applyFill="1" applyBorder="1" applyAlignment="1" applyProtection="1">
      <alignment horizontal="right" vertical="center"/>
      <protection locked="0"/>
    </xf>
    <xf numFmtId="0" fontId="2" fillId="5" borderId="0" xfId="0" applyFont="1" applyFill="1" applyProtection="1">
      <protection locked="0"/>
    </xf>
    <xf numFmtId="0" fontId="8" fillId="5" borderId="1" xfId="0" applyFont="1" applyFill="1" applyBorder="1" applyAlignment="1" applyProtection="1">
      <alignment horizontal="left" vertical="center"/>
      <protection locked="0"/>
    </xf>
    <xf numFmtId="164" fontId="8" fillId="5" borderId="1" xfId="0" applyNumberFormat="1" applyFont="1" applyFill="1" applyBorder="1" applyAlignment="1" applyProtection="1">
      <alignment horizontal="right" vertical="center"/>
      <protection locked="0"/>
    </xf>
    <xf numFmtId="0" fontId="26" fillId="8" borderId="1" xfId="0" applyFont="1" applyFill="1" applyBorder="1" applyAlignment="1" applyProtection="1">
      <alignment horizontal="left" vertical="center"/>
      <protection locked="0"/>
    </xf>
    <xf numFmtId="10" fontId="9" fillId="8" borderId="1" xfId="0" applyNumberFormat="1" applyFont="1" applyFill="1" applyBorder="1" applyAlignment="1" applyProtection="1">
      <alignment horizontal="center" vertical="center"/>
      <protection locked="0"/>
    </xf>
    <xf numFmtId="0" fontId="37" fillId="8" borderId="1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8" fillId="9" borderId="1" xfId="0" applyFont="1" applyFill="1" applyBorder="1" applyAlignment="1" applyProtection="1">
      <alignment horizontal="left" vertical="center"/>
      <protection locked="0"/>
    </xf>
    <xf numFmtId="164" fontId="8" fillId="9" borderId="1" xfId="0" applyNumberFormat="1" applyFont="1" applyFill="1" applyBorder="1" applyAlignment="1" applyProtection="1">
      <alignment horizontal="right" vertical="center"/>
      <protection locked="0"/>
    </xf>
    <xf numFmtId="0" fontId="6" fillId="9" borderId="1" xfId="0" applyFont="1" applyFill="1" applyBorder="1" applyAlignment="1" applyProtection="1">
      <alignment horizontal="left" vertical="center"/>
      <protection locked="0"/>
    </xf>
    <xf numFmtId="49" fontId="25" fillId="8" borderId="1" xfId="0" applyNumberFormat="1" applyFont="1" applyFill="1" applyBorder="1" applyAlignment="1" applyProtection="1">
      <alignment horizontal="center" vertical="center"/>
      <protection locked="0"/>
    </xf>
    <xf numFmtId="0" fontId="27" fillId="8" borderId="1" xfId="0" applyFont="1" applyFill="1" applyBorder="1" applyAlignment="1" applyProtection="1">
      <alignment horizontal="center" vertical="center"/>
      <protection locked="0"/>
    </xf>
    <xf numFmtId="164" fontId="28" fillId="8" borderId="1" xfId="0" applyNumberFormat="1" applyFont="1" applyFill="1" applyBorder="1" applyAlignment="1" applyProtection="1">
      <alignment horizontal="right" vertical="center"/>
      <protection locked="0"/>
    </xf>
    <xf numFmtId="164" fontId="6" fillId="9" borderId="1" xfId="0" applyNumberFormat="1" applyFont="1" applyFill="1" applyBorder="1" applyAlignment="1" applyProtection="1">
      <alignment horizontal="right" vertical="center"/>
      <protection locked="0"/>
    </xf>
    <xf numFmtId="49" fontId="25" fillId="9" borderId="1" xfId="0" applyNumberFormat="1" applyFont="1" applyFill="1" applyBorder="1" applyAlignment="1" applyProtection="1">
      <alignment horizontal="center" vertical="center"/>
      <protection locked="0"/>
    </xf>
    <xf numFmtId="0" fontId="2" fillId="10" borderId="0" xfId="0" applyFont="1" applyFill="1" applyProtection="1">
      <protection locked="0"/>
    </xf>
    <xf numFmtId="0" fontId="8" fillId="10" borderId="1" xfId="0" applyFont="1" applyFill="1" applyBorder="1" applyAlignment="1" applyProtection="1">
      <alignment horizontal="left" vertical="center"/>
      <protection locked="0"/>
    </xf>
    <xf numFmtId="164" fontId="8" fillId="10" borderId="1" xfId="0" applyNumberFormat="1" applyFont="1" applyFill="1" applyBorder="1" applyAlignment="1" applyProtection="1">
      <alignment horizontal="right" vertical="center"/>
      <protection locked="0"/>
    </xf>
    <xf numFmtId="0" fontId="2" fillId="5" borderId="1" xfId="0" applyFont="1" applyFill="1" applyBorder="1" applyProtection="1">
      <protection locked="0"/>
    </xf>
    <xf numFmtId="0" fontId="13" fillId="5" borderId="1" xfId="0" applyFont="1" applyFill="1" applyBorder="1" applyAlignment="1" applyProtection="1">
      <alignment horizontal="left" vertical="center"/>
      <protection locked="0"/>
    </xf>
    <xf numFmtId="0" fontId="13" fillId="5" borderId="1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left" vertical="center"/>
      <protection locked="0"/>
    </xf>
    <xf numFmtId="0" fontId="29" fillId="6" borderId="1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left" vertical="center"/>
      <protection locked="0"/>
    </xf>
    <xf numFmtId="0" fontId="29" fillId="9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center"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29" fillId="11" borderId="0" xfId="0" applyFont="1" applyFill="1" applyAlignment="1" applyProtection="1">
      <alignment horizontal="left" vertical="center"/>
      <protection locked="0"/>
    </xf>
    <xf numFmtId="0" fontId="3" fillId="10" borderId="1" xfId="0" applyFont="1" applyFill="1" applyBorder="1" applyAlignment="1" applyProtection="1">
      <alignment horizontal="left" vertical="center"/>
      <protection locked="0"/>
    </xf>
    <xf numFmtId="0" fontId="30" fillId="10" borderId="1" xfId="0" applyFont="1" applyFill="1" applyBorder="1" applyAlignment="1" applyProtection="1">
      <alignment horizontal="center" vertical="center"/>
      <protection locked="0"/>
    </xf>
    <xf numFmtId="0" fontId="10" fillId="9" borderId="1" xfId="0" applyFont="1" applyFill="1" applyBorder="1" applyAlignment="1" applyProtection="1">
      <alignment horizontal="center" vertical="center"/>
      <protection locked="0"/>
    </xf>
    <xf numFmtId="0" fontId="30" fillId="9" borderId="1" xfId="0" applyFont="1" applyFill="1" applyBorder="1" applyAlignment="1" applyProtection="1">
      <alignment horizontal="center" vertical="center"/>
      <protection locked="0"/>
    </xf>
    <xf numFmtId="0" fontId="10" fillId="10" borderId="1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Protection="1">
      <protection locked="0"/>
    </xf>
    <xf numFmtId="0" fontId="9" fillId="4" borderId="1" xfId="0" applyFont="1" applyFill="1" applyBorder="1" applyAlignment="1" applyProtection="1">
      <alignment horizontal="left" vertical="center"/>
      <protection locked="0"/>
    </xf>
    <xf numFmtId="0" fontId="29" fillId="4" borderId="1" xfId="0" applyFont="1" applyFill="1" applyBorder="1" applyAlignment="1" applyProtection="1">
      <alignment horizontal="center" vertical="center"/>
      <protection locked="0"/>
    </xf>
    <xf numFmtId="0" fontId="31" fillId="4" borderId="1" xfId="0" applyFont="1" applyFill="1" applyBorder="1" applyAlignment="1" applyProtection="1">
      <alignment horizontal="center" vertical="center"/>
      <protection locked="0"/>
    </xf>
    <xf numFmtId="0" fontId="11" fillId="12" borderId="0" xfId="0" applyFont="1" applyFill="1" applyAlignment="1" applyProtection="1">
      <alignment horizontal="left" vertical="center"/>
      <protection locked="0"/>
    </xf>
    <xf numFmtId="0" fontId="8" fillId="6" borderId="1" xfId="0" applyFont="1" applyFill="1" applyBorder="1" applyAlignment="1" applyProtection="1">
      <alignment horizontal="left" vertical="center"/>
      <protection locked="0"/>
    </xf>
    <xf numFmtId="164" fontId="8" fillId="6" borderId="1" xfId="0" applyNumberFormat="1" applyFont="1" applyFill="1" applyBorder="1" applyAlignment="1" applyProtection="1">
      <alignment horizontal="right" vertical="center"/>
      <protection locked="0"/>
    </xf>
    <xf numFmtId="0" fontId="6" fillId="4" borderId="1" xfId="0" applyFont="1" applyFill="1" applyBorder="1" applyAlignment="1" applyProtection="1">
      <alignment horizontal="left" vertical="center"/>
      <protection locked="0"/>
    </xf>
    <xf numFmtId="164" fontId="6" fillId="4" borderId="1" xfId="0" applyNumberFormat="1" applyFont="1" applyFill="1" applyBorder="1" applyAlignment="1" applyProtection="1">
      <alignment horizontal="right" vertical="center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4" fontId="32" fillId="2" borderId="2" xfId="0" applyNumberFormat="1" applyFont="1" applyFill="1" applyBorder="1" applyAlignment="1" applyProtection="1">
      <alignment horizontal="right" vertical="center"/>
      <protection locked="0"/>
    </xf>
    <xf numFmtId="10" fontId="6" fillId="9" borderId="1" xfId="0" applyNumberFormat="1" applyFont="1" applyFill="1" applyBorder="1" applyAlignment="1" applyProtection="1">
      <alignment horizontal="right" vertical="center"/>
      <protection locked="0"/>
    </xf>
    <xf numFmtId="0" fontId="2" fillId="11" borderId="0" xfId="0" applyFont="1" applyFill="1" applyProtection="1">
      <protection locked="0"/>
    </xf>
    <xf numFmtId="0" fontId="8" fillId="11" borderId="1" xfId="0" applyFont="1" applyFill="1" applyBorder="1" applyAlignment="1" applyProtection="1">
      <alignment horizontal="left" vertical="center"/>
      <protection locked="0"/>
    </xf>
    <xf numFmtId="164" fontId="8" fillId="11" borderId="1" xfId="0" applyNumberFormat="1" applyFont="1" applyFill="1" applyBorder="1" applyAlignment="1" applyProtection="1">
      <alignment horizontal="right" vertical="center"/>
      <protection locked="0"/>
    </xf>
    <xf numFmtId="0" fontId="33" fillId="11" borderId="0" xfId="0" applyFont="1" applyFill="1" applyAlignment="1" applyProtection="1">
      <alignment horizontal="center" vertical="center" wrapText="1"/>
      <protection locked="0"/>
    </xf>
    <xf numFmtId="0" fontId="34" fillId="11" borderId="0" xfId="0" applyFont="1" applyFill="1" applyAlignment="1" applyProtection="1">
      <alignment horizontal="center" vertical="center"/>
      <protection locked="0"/>
    </xf>
    <xf numFmtId="164" fontId="7" fillId="6" borderId="1" xfId="0" applyNumberFormat="1" applyFont="1" applyFill="1" applyBorder="1" applyAlignment="1" applyProtection="1">
      <alignment horizontal="right" vertical="center"/>
      <protection locked="0"/>
    </xf>
    <xf numFmtId="164" fontId="5" fillId="6" borderId="1" xfId="0" applyNumberFormat="1" applyFont="1" applyFill="1" applyBorder="1" applyAlignment="1" applyProtection="1">
      <alignment horizontal="right" vertical="center"/>
      <protection locked="0"/>
    </xf>
    <xf numFmtId="0" fontId="35" fillId="6" borderId="1" xfId="0" applyFont="1" applyFill="1" applyBorder="1" applyAlignment="1" applyProtection="1">
      <alignment horizontal="center" vertical="center"/>
      <protection locked="0"/>
    </xf>
    <xf numFmtId="0" fontId="36" fillId="10" borderId="1" xfId="0" applyFont="1" applyFill="1" applyBorder="1" applyAlignment="1" applyProtection="1">
      <alignment horizontal="left" vertical="center" wrapText="1"/>
      <protection locked="0"/>
    </xf>
    <xf numFmtId="0" fontId="26" fillId="8" borderId="1" xfId="0" applyFont="1" applyFill="1" applyBorder="1" applyAlignment="1" applyProtection="1">
      <alignment horizontal="left" vertical="center" wrapText="1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9" fillId="2" borderId="0" xfId="0" applyFont="1" applyFill="1" applyAlignment="1" applyProtection="1">
      <alignment horizontal="center" vertical="center"/>
    </xf>
    <xf numFmtId="0" fontId="20" fillId="2" borderId="0" xfId="0" applyFont="1" applyFill="1" applyAlignment="1" applyProtection="1">
      <alignment horizontal="center" vertical="center" wrapText="1"/>
    </xf>
    <xf numFmtId="0" fontId="21" fillId="3" borderId="0" xfId="0" applyFont="1" applyFill="1" applyAlignment="1" applyProtection="1">
      <alignment horizontal="center" vertical="center"/>
    </xf>
    <xf numFmtId="0" fontId="5" fillId="5" borderId="1" xfId="0" applyFont="1" applyFill="1" applyBorder="1" applyAlignment="1" applyProtection="1">
      <alignment horizontal="left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0" fontId="6" fillId="9" borderId="1" xfId="0" applyFont="1" applyFill="1" applyBorder="1" applyAlignment="1" applyProtection="1">
      <alignment horizontal="center" vertical="center"/>
      <protection locked="0"/>
    </xf>
    <xf numFmtId="0" fontId="6" fillId="6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4" fillId="3" borderId="0" xfId="0" applyFont="1" applyFill="1" applyAlignment="1" applyProtection="1">
      <alignment horizontal="left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0" fontId="6" fillId="10" borderId="1" xfId="0" applyFont="1" applyFill="1" applyBorder="1" applyAlignment="1" applyProtection="1">
      <alignment horizontal="left" vertical="center"/>
      <protection locked="0"/>
    </xf>
    <xf numFmtId="0" fontId="6" fillId="10" borderId="1" xfId="0" applyFont="1" applyFill="1" applyBorder="1" applyAlignment="1" applyProtection="1">
      <alignment horizontal="center" vertical="center"/>
      <protection locked="0"/>
    </xf>
    <xf numFmtId="0" fontId="9" fillId="6" borderId="1" xfId="0" applyFont="1" applyFill="1" applyBorder="1" applyAlignment="1" applyProtection="1">
      <alignment horizontal="left" vertical="center"/>
      <protection locked="0"/>
    </xf>
    <xf numFmtId="0" fontId="10" fillId="6" borderId="1" xfId="0" applyFont="1" applyFill="1" applyBorder="1" applyAlignment="1" applyProtection="1">
      <alignment horizontal="center" vertical="center"/>
      <protection locked="0"/>
    </xf>
    <xf numFmtId="0" fontId="9" fillId="9" borderId="1" xfId="0" applyFont="1" applyFill="1" applyBorder="1" applyAlignment="1" applyProtection="1">
      <alignment horizontal="left" vertical="center"/>
      <protection locked="0"/>
    </xf>
    <xf numFmtId="0" fontId="2" fillId="12" borderId="0" xfId="0" applyFont="1" applyFill="1" applyProtection="1">
      <protection locked="0"/>
    </xf>
    <xf numFmtId="0" fontId="11" fillId="12" borderId="1" xfId="0" applyFont="1" applyFill="1" applyBorder="1" applyAlignment="1" applyProtection="1">
      <alignment horizontal="left" vertical="center" wrapText="1"/>
      <protection locked="0"/>
    </xf>
    <xf numFmtId="0" fontId="12" fillId="2" borderId="0" xfId="0" applyFont="1" applyFill="1" applyAlignment="1" applyProtection="1">
      <alignment horizontal="left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0" fontId="13" fillId="6" borderId="1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left" vertical="center" wrapText="1"/>
      <protection locked="0"/>
    </xf>
    <xf numFmtId="0" fontId="13" fillId="9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B5800"/>
      <rgbColor rgb="FF800080"/>
      <rgbColor rgb="FF008080"/>
      <rgbColor rgb="FFBDBDBD"/>
      <rgbColor rgb="FF808080"/>
      <rgbColor rgb="FF9999FF"/>
      <rgbColor rgb="FF993366"/>
      <rgbColor rgb="FFFFFDE7"/>
      <rgbColor rgb="FFDCEEFF"/>
      <rgbColor rgb="FF660066"/>
      <rgbColor rgb="FFFF8080"/>
      <rgbColor rgb="FF0066CC"/>
      <rgbColor rgb="FFC5CA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8EAF6"/>
      <rgbColor rgb="FFFFF3E0"/>
      <rgbColor rgb="FFF5F5F5"/>
      <rgbColor rgb="FFFF99CC"/>
      <rgbColor rgb="FFCC99FF"/>
      <rgbColor rgb="FFFFEBEE"/>
      <rgbColor rgb="FF3366FF"/>
      <rgbColor rgb="FF33CCCC"/>
      <rgbColor rgb="FF99CC00"/>
      <rgbColor rgb="FFFFCC00"/>
      <rgbColor rgb="FFF9A825"/>
      <rgbColor rgb="FFE65100"/>
      <rgbColor rgb="FF616161"/>
      <rgbColor rgb="FF9E9E9E"/>
      <rgbColor rgb="FF1A237E"/>
      <rgbColor rgb="FF2E7D32"/>
      <rgbColor rgb="FF003300"/>
      <rgbColor rgb="FF212121"/>
      <rgbColor rgb="FFC62828"/>
      <rgbColor rgb="FF993366"/>
      <rgbColor rgb="FF333399"/>
      <rgbColor rgb="FF42424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9"/>
  <sheetViews>
    <sheetView showGridLines="0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11" sqref="E11"/>
    </sheetView>
  </sheetViews>
  <sheetFormatPr defaultColWidth="8.7109375" defaultRowHeight="15" x14ac:dyDescent="0.25"/>
  <cols>
    <col min="1" max="1" width="0.28515625" style="9" customWidth="1"/>
    <col min="2" max="2" width="65.7109375" style="9" customWidth="1"/>
    <col min="3" max="3" width="19.5703125" style="9" customWidth="1"/>
    <col min="4" max="4" width="19.28515625" style="9" customWidth="1"/>
    <col min="5" max="5" width="29" style="9" customWidth="1"/>
    <col min="6" max="6" width="19.5703125" style="9" hidden="1" customWidth="1"/>
    <col min="7" max="16384" width="8.7109375" style="9"/>
  </cols>
  <sheetData>
    <row r="1" spans="1:6" ht="7.5" customHeight="1" x14ac:dyDescent="0.25"/>
    <row r="2" spans="1:6" ht="49.5" customHeight="1" x14ac:dyDescent="0.25">
      <c r="A2" s="85" t="s">
        <v>0</v>
      </c>
      <c r="B2" s="85"/>
      <c r="C2" s="85"/>
      <c r="D2" s="86" t="s">
        <v>1</v>
      </c>
      <c r="E2" s="86"/>
      <c r="F2" s="86"/>
    </row>
    <row r="3" spans="1:6" ht="27.75" customHeight="1" x14ac:dyDescent="0.25">
      <c r="A3" s="87" t="s">
        <v>217</v>
      </c>
      <c r="B3" s="87"/>
      <c r="C3" s="87"/>
      <c r="D3" s="87"/>
      <c r="E3" s="87"/>
      <c r="F3" s="87"/>
    </row>
    <row r="4" spans="1:6" ht="21.75" customHeight="1" x14ac:dyDescent="0.25">
      <c r="A4" s="10" t="s">
        <v>2</v>
      </c>
      <c r="B4" s="10"/>
      <c r="C4" s="10"/>
      <c r="D4" s="10"/>
      <c r="E4" s="10"/>
      <c r="F4" s="10"/>
    </row>
    <row r="5" spans="1:6" ht="18" customHeight="1" x14ac:dyDescent="0.25"/>
    <row r="6" spans="1:6" ht="24" customHeight="1" x14ac:dyDescent="0.25">
      <c r="A6" s="11" t="s">
        <v>3</v>
      </c>
      <c r="B6" s="11"/>
      <c r="C6" s="12" t="s">
        <v>4</v>
      </c>
      <c r="D6" s="12" t="s">
        <v>5</v>
      </c>
      <c r="E6" s="12" t="s">
        <v>6</v>
      </c>
      <c r="F6" s="13"/>
    </row>
    <row r="7" spans="1:6" ht="21.75" customHeight="1" x14ac:dyDescent="0.25">
      <c r="A7" s="14" t="s">
        <v>7</v>
      </c>
      <c r="B7" s="14"/>
      <c r="C7" s="14"/>
      <c r="D7" s="14"/>
      <c r="E7" s="14"/>
      <c r="F7" s="14"/>
    </row>
    <row r="8" spans="1:6" ht="19.5" customHeight="1" x14ac:dyDescent="0.25">
      <c r="A8" s="15" t="s">
        <v>8</v>
      </c>
      <c r="B8" s="15"/>
      <c r="C8" s="15"/>
      <c r="D8" s="15"/>
      <c r="E8" s="15"/>
      <c r="F8" s="15"/>
    </row>
    <row r="9" spans="1:6" ht="18" customHeight="1" x14ac:dyDescent="0.25">
      <c r="A9" s="16"/>
      <c r="B9" s="17" t="s">
        <v>9</v>
      </c>
      <c r="C9" s="18" t="s">
        <v>10</v>
      </c>
      <c r="D9" s="18"/>
      <c r="E9" s="18"/>
      <c r="F9" s="16"/>
    </row>
    <row r="10" spans="1:6" ht="18" customHeight="1" x14ac:dyDescent="0.25">
      <c r="A10" s="16"/>
      <c r="B10" s="17" t="s">
        <v>11</v>
      </c>
      <c r="C10" s="18" t="s">
        <v>12</v>
      </c>
      <c r="D10" s="18"/>
      <c r="E10" s="18"/>
      <c r="F10" s="16"/>
    </row>
    <row r="11" spans="1:6" ht="18" customHeight="1" x14ac:dyDescent="0.25">
      <c r="A11" s="19"/>
      <c r="B11" s="20" t="s">
        <v>13</v>
      </c>
      <c r="C11" s="21" t="s">
        <v>14</v>
      </c>
      <c r="D11" s="21"/>
      <c r="E11" s="21"/>
      <c r="F11" s="19"/>
    </row>
    <row r="12" spans="1:6" ht="18" customHeight="1" x14ac:dyDescent="0.25">
      <c r="A12" s="19"/>
      <c r="B12" s="20" t="s">
        <v>15</v>
      </c>
      <c r="C12" s="21" t="s">
        <v>16</v>
      </c>
      <c r="D12" s="21"/>
      <c r="E12" s="21"/>
      <c r="F12" s="19"/>
    </row>
    <row r="13" spans="1:6" ht="18" customHeight="1" x14ac:dyDescent="0.25">
      <c r="A13" s="16"/>
      <c r="B13" s="22" t="s">
        <v>17</v>
      </c>
      <c r="C13" s="18" t="s">
        <v>18</v>
      </c>
      <c r="D13" s="18"/>
      <c r="E13" s="18"/>
      <c r="F13" s="16"/>
    </row>
    <row r="14" spans="1:6" ht="6" customHeight="1" x14ac:dyDescent="0.25">
      <c r="A14" s="23"/>
      <c r="B14" s="23"/>
      <c r="C14" s="23"/>
      <c r="D14" s="23"/>
      <c r="E14" s="23"/>
      <c r="F14" s="23"/>
    </row>
    <row r="15" spans="1:6" ht="21.75" customHeight="1" x14ac:dyDescent="0.25">
      <c r="A15" s="14" t="s">
        <v>19</v>
      </c>
      <c r="B15" s="14"/>
      <c r="C15" s="14"/>
      <c r="D15" s="14"/>
      <c r="E15" s="14"/>
      <c r="F15" s="14"/>
    </row>
    <row r="16" spans="1:6" ht="19.5" customHeight="1" x14ac:dyDescent="0.25">
      <c r="A16" s="15" t="s">
        <v>20</v>
      </c>
      <c r="B16" s="15"/>
      <c r="C16" s="15"/>
      <c r="D16" s="15"/>
      <c r="E16" s="15"/>
      <c r="F16" s="15"/>
    </row>
    <row r="17" spans="1:6" ht="28.5" customHeight="1" x14ac:dyDescent="0.25">
      <c r="A17" s="16"/>
      <c r="B17" s="24" t="s">
        <v>21</v>
      </c>
      <c r="C17" s="25">
        <v>0</v>
      </c>
      <c r="D17" s="26">
        <f>C17</f>
        <v>0</v>
      </c>
      <c r="E17" s="25"/>
      <c r="F17" s="16"/>
    </row>
    <row r="18" spans="1:6" ht="33" customHeight="1" x14ac:dyDescent="0.25">
      <c r="A18" s="16"/>
      <c r="B18" s="24" t="s">
        <v>22</v>
      </c>
      <c r="C18" s="25">
        <v>1200000</v>
      </c>
      <c r="D18" s="26">
        <f>C18</f>
        <v>1200000</v>
      </c>
      <c r="E18" s="25"/>
      <c r="F18" s="16"/>
    </row>
    <row r="19" spans="1:6" ht="18" customHeight="1" x14ac:dyDescent="0.25">
      <c r="A19" s="27"/>
      <c r="B19" s="28" t="s">
        <v>23</v>
      </c>
      <c r="C19" s="29">
        <f>C17+C18</f>
        <v>1200000</v>
      </c>
      <c r="D19" s="29">
        <f>D17+D18</f>
        <v>1200000</v>
      </c>
      <c r="E19" s="29">
        <f>C19-D19</f>
        <v>0</v>
      </c>
      <c r="F19" s="27"/>
    </row>
    <row r="20" spans="1:6" ht="19.5" customHeight="1" x14ac:dyDescent="0.25">
      <c r="A20" s="19"/>
      <c r="B20" s="30" t="s">
        <v>24</v>
      </c>
      <c r="C20" s="31">
        <f>IF(C19&gt;0,C18/C19,0)</f>
        <v>1</v>
      </c>
      <c r="D20" s="31">
        <f>IF(D19&gt;0,D18/D19,0)</f>
        <v>1</v>
      </c>
      <c r="E20" s="32" t="s">
        <v>25</v>
      </c>
      <c r="F20" s="19"/>
    </row>
    <row r="21" spans="1:6" ht="24" customHeight="1" x14ac:dyDescent="0.25">
      <c r="A21" s="33" t="str">
        <f>IF(C19&gt;7500000,"⛔  INELIGIBLE: Total Receipts &gt; ₹75 Lakhs. Sec 44ADA NOT applicable. Maintain books of account &amp; opt for regular taxation. Consult your CA.",IF(AND(C19&gt;5000000,C18/IF(C19&gt;0,C19,1)&lt;0.95),"⛔  INELIGIBLE: Receipts between ₹50L-₹75L BUT digital receipts are &lt; 95%. Limit is ₹50L. You CANNOT use Sec 44ADA.",IF(AND(C19&gt;5000000,C18/IF(C19&gt;0,C19,1)&gt;=0.95),"✅  ELIGIBLE: Receipts between ₹50L-₹75L &amp; digital receipts ≥ 95%. Sec 44ADA applicable (₹75L limit).","✅  ELIGIBLE: Total Receipts ≤ ₹50 Lakhs. Sec 44ADA fully applicable (cash % condition not required).")))</f>
        <v>✅  ELIGIBLE: Total Receipts ≤ ₹50 Lakhs. Sec 44ADA fully applicable (cash % condition not required).</v>
      </c>
      <c r="B21" s="33"/>
      <c r="C21" s="33"/>
      <c r="D21" s="33"/>
      <c r="E21" s="33"/>
      <c r="F21" s="33"/>
    </row>
    <row r="22" spans="1:6" ht="19.5" customHeight="1" x14ac:dyDescent="0.25">
      <c r="A22" s="15" t="s">
        <v>26</v>
      </c>
      <c r="B22" s="15"/>
      <c r="C22" s="15"/>
      <c r="D22" s="15"/>
      <c r="E22" s="15"/>
      <c r="F22" s="15"/>
    </row>
    <row r="23" spans="1:6" ht="18" customHeight="1" x14ac:dyDescent="0.25">
      <c r="A23" s="23"/>
      <c r="B23" s="34" t="s">
        <v>27</v>
      </c>
      <c r="C23" s="35">
        <f>C19*50%</f>
        <v>600000</v>
      </c>
      <c r="D23" s="35">
        <f>D19*50%</f>
        <v>600000</v>
      </c>
      <c r="E23" s="35">
        <f>C23-D23</f>
        <v>0</v>
      </c>
      <c r="F23" s="23"/>
    </row>
    <row r="24" spans="1:6" ht="19.5" customHeight="1" x14ac:dyDescent="0.25">
      <c r="A24" s="15" t="s">
        <v>28</v>
      </c>
      <c r="B24" s="15"/>
      <c r="C24" s="15"/>
      <c r="D24" s="15"/>
      <c r="E24" s="15"/>
      <c r="F24" s="15"/>
    </row>
    <row r="25" spans="1:6" ht="18" customHeight="1" x14ac:dyDescent="0.25">
      <c r="A25" s="16"/>
      <c r="B25" s="17" t="s">
        <v>29</v>
      </c>
      <c r="C25" s="25">
        <v>0</v>
      </c>
      <c r="D25" s="25">
        <v>0</v>
      </c>
      <c r="E25" s="25"/>
      <c r="F25" s="16"/>
    </row>
    <row r="26" spans="1:6" ht="18" customHeight="1" x14ac:dyDescent="0.25">
      <c r="A26" s="16"/>
      <c r="B26" s="17" t="s">
        <v>30</v>
      </c>
      <c r="C26" s="25">
        <v>0</v>
      </c>
      <c r="D26" s="25">
        <v>0</v>
      </c>
      <c r="E26" s="25"/>
      <c r="F26" s="16"/>
    </row>
    <row r="27" spans="1:6" ht="18" customHeight="1" x14ac:dyDescent="0.25">
      <c r="A27" s="16"/>
      <c r="B27" s="17" t="s">
        <v>31</v>
      </c>
      <c r="C27" s="25">
        <v>0</v>
      </c>
      <c r="D27" s="25">
        <v>0</v>
      </c>
      <c r="E27" s="25"/>
      <c r="F27" s="16"/>
    </row>
    <row r="28" spans="1:6" ht="18" customHeight="1" x14ac:dyDescent="0.25">
      <c r="A28" s="27"/>
      <c r="B28" s="28" t="s">
        <v>32</v>
      </c>
      <c r="C28" s="29">
        <f>C23+C25+C26+C27</f>
        <v>600000</v>
      </c>
      <c r="D28" s="29">
        <f>D23+D25+D26+D27</f>
        <v>600000</v>
      </c>
      <c r="E28" s="29">
        <f>C28-D28</f>
        <v>0</v>
      </c>
      <c r="F28" s="27"/>
    </row>
    <row r="29" spans="1:6" ht="18" customHeight="1" x14ac:dyDescent="0.25"/>
    <row r="30" spans="1:6" ht="21.75" customHeight="1" x14ac:dyDescent="0.25">
      <c r="A30" s="14" t="s">
        <v>33</v>
      </c>
      <c r="B30" s="14"/>
      <c r="C30" s="14"/>
      <c r="D30" s="14"/>
      <c r="E30" s="14"/>
      <c r="F30" s="14"/>
    </row>
    <row r="31" spans="1:6" ht="19.5" customHeight="1" x14ac:dyDescent="0.25">
      <c r="A31" s="15" t="s">
        <v>34</v>
      </c>
      <c r="B31" s="15"/>
      <c r="C31" s="15"/>
      <c r="D31" s="15"/>
      <c r="E31" s="15"/>
      <c r="F31" s="15"/>
    </row>
    <row r="32" spans="1:6" ht="18" customHeight="1" x14ac:dyDescent="0.25">
      <c r="A32" s="23"/>
      <c r="B32" s="36" t="s">
        <v>35</v>
      </c>
      <c r="C32" s="37" t="s">
        <v>36</v>
      </c>
      <c r="D32" s="25">
        <v>0</v>
      </c>
      <c r="E32" s="26">
        <v>0</v>
      </c>
      <c r="F32" s="23"/>
    </row>
    <row r="33" spans="1:6" ht="18" customHeight="1" x14ac:dyDescent="0.25">
      <c r="A33" s="23"/>
      <c r="B33" s="36" t="s">
        <v>37</v>
      </c>
      <c r="C33" s="37" t="s">
        <v>36</v>
      </c>
      <c r="D33" s="25">
        <v>0</v>
      </c>
      <c r="E33" s="26">
        <v>0</v>
      </c>
      <c r="F33" s="23"/>
    </row>
    <row r="34" spans="1:6" ht="18" customHeight="1" x14ac:dyDescent="0.25">
      <c r="A34" s="23"/>
      <c r="B34" s="36" t="s">
        <v>38</v>
      </c>
      <c r="C34" s="37" t="s">
        <v>36</v>
      </c>
      <c r="D34" s="25">
        <v>0</v>
      </c>
      <c r="E34" s="26">
        <v>0</v>
      </c>
      <c r="F34" s="23"/>
    </row>
    <row r="35" spans="1:6" ht="18" customHeight="1" x14ac:dyDescent="0.25">
      <c r="A35" s="23"/>
      <c r="B35" s="36" t="s">
        <v>39</v>
      </c>
      <c r="C35" s="37" t="s">
        <v>36</v>
      </c>
      <c r="D35" s="25">
        <v>0</v>
      </c>
      <c r="E35" s="26">
        <v>0</v>
      </c>
      <c r="F35" s="23"/>
    </row>
    <row r="36" spans="1:6" ht="18" customHeight="1" x14ac:dyDescent="0.25">
      <c r="A36" s="23"/>
      <c r="B36" s="36" t="s">
        <v>40</v>
      </c>
      <c r="C36" s="37" t="s">
        <v>36</v>
      </c>
      <c r="D36" s="25">
        <v>0</v>
      </c>
      <c r="E36" s="26">
        <v>0</v>
      </c>
      <c r="F36" s="23"/>
    </row>
    <row r="37" spans="1:6" ht="18" customHeight="1" x14ac:dyDescent="0.25">
      <c r="A37" s="23"/>
      <c r="B37" s="36" t="s">
        <v>41</v>
      </c>
      <c r="C37" s="37" t="s">
        <v>36</v>
      </c>
      <c r="D37" s="25">
        <v>0</v>
      </c>
      <c r="E37" s="26">
        <v>0</v>
      </c>
      <c r="F37" s="23"/>
    </row>
    <row r="38" spans="1:6" ht="18" customHeight="1" x14ac:dyDescent="0.25">
      <c r="A38" s="23"/>
      <c r="B38" s="36" t="s">
        <v>42</v>
      </c>
      <c r="C38" s="37" t="s">
        <v>36</v>
      </c>
      <c r="D38" s="25">
        <v>0</v>
      </c>
      <c r="E38" s="26">
        <v>0</v>
      </c>
      <c r="F38" s="23"/>
    </row>
    <row r="39" spans="1:6" ht="19.5" customHeight="1" x14ac:dyDescent="0.25">
      <c r="A39" s="27"/>
      <c r="B39" s="28" t="s">
        <v>43</v>
      </c>
      <c r="C39" s="38" t="s">
        <v>36</v>
      </c>
      <c r="D39" s="29">
        <f>SUM(D32:D38)</f>
        <v>0</v>
      </c>
      <c r="E39" s="39">
        <v>0</v>
      </c>
      <c r="F39" s="27"/>
    </row>
    <row r="40" spans="1:6" ht="18" customHeight="1" x14ac:dyDescent="0.25"/>
    <row r="41" spans="1:6" ht="21.75" customHeight="1" x14ac:dyDescent="0.25">
      <c r="A41" s="14" t="s">
        <v>44</v>
      </c>
      <c r="B41" s="14"/>
      <c r="C41" s="14"/>
      <c r="D41" s="14"/>
      <c r="E41" s="14"/>
      <c r="F41" s="14"/>
    </row>
    <row r="42" spans="1:6" ht="18" customHeight="1" x14ac:dyDescent="0.25">
      <c r="A42" s="23"/>
      <c r="B42" s="36" t="s">
        <v>45</v>
      </c>
      <c r="C42" s="40">
        <f>C28</f>
        <v>600000</v>
      </c>
      <c r="D42" s="40">
        <f>D28</f>
        <v>600000</v>
      </c>
      <c r="E42" s="40">
        <f>C42-D42</f>
        <v>0</v>
      </c>
      <c r="F42" s="23"/>
    </row>
    <row r="43" spans="1:6" ht="18" customHeight="1" x14ac:dyDescent="0.25">
      <c r="A43" s="23"/>
      <c r="B43" s="36" t="s">
        <v>46</v>
      </c>
      <c r="C43" s="41" t="s">
        <v>36</v>
      </c>
      <c r="D43" s="40">
        <f>D39</f>
        <v>0</v>
      </c>
      <c r="E43" s="40">
        <f>0</f>
        <v>0</v>
      </c>
      <c r="F43" s="23"/>
    </row>
    <row r="44" spans="1:6" ht="18" customHeight="1" x14ac:dyDescent="0.25">
      <c r="A44" s="42"/>
      <c r="B44" s="43" t="s">
        <v>47</v>
      </c>
      <c r="C44" s="44">
        <f>C42</f>
        <v>600000</v>
      </c>
      <c r="D44" s="44">
        <f>D42-D43</f>
        <v>600000</v>
      </c>
      <c r="E44" s="44">
        <f>C44-D44</f>
        <v>0</v>
      </c>
      <c r="F44" s="42"/>
    </row>
    <row r="45" spans="1:6" ht="18" customHeight="1" x14ac:dyDescent="0.25"/>
    <row r="46" spans="1:6" ht="21.75" customHeight="1" x14ac:dyDescent="0.25">
      <c r="A46" s="14" t="s">
        <v>48</v>
      </c>
      <c r="B46" s="14"/>
      <c r="C46" s="14"/>
      <c r="D46" s="14"/>
      <c r="E46" s="14"/>
      <c r="F46" s="14"/>
    </row>
    <row r="47" spans="1:6" ht="19.5" customHeight="1" x14ac:dyDescent="0.25">
      <c r="A47" s="15" t="s">
        <v>49</v>
      </c>
      <c r="B47" s="15"/>
      <c r="C47" s="15"/>
      <c r="D47" s="15"/>
      <c r="E47" s="15"/>
      <c r="F47" s="15"/>
    </row>
    <row r="48" spans="1:6" ht="18" customHeight="1" x14ac:dyDescent="0.25">
      <c r="A48" s="45"/>
      <c r="B48" s="46" t="s">
        <v>50</v>
      </c>
      <c r="C48" s="47" t="s">
        <v>51</v>
      </c>
      <c r="D48" s="47" t="s">
        <v>52</v>
      </c>
      <c r="E48" s="47" t="s">
        <v>53</v>
      </c>
      <c r="F48" s="27"/>
    </row>
    <row r="49" spans="1:6" ht="15.75" customHeight="1" x14ac:dyDescent="0.25">
      <c r="A49" s="16"/>
      <c r="B49" s="48" t="s">
        <v>54</v>
      </c>
      <c r="C49" s="49" t="s">
        <v>55</v>
      </c>
      <c r="D49" s="50" t="s">
        <v>55</v>
      </c>
      <c r="E49" s="51" t="s">
        <v>55</v>
      </c>
      <c r="F49" s="16"/>
    </row>
    <row r="50" spans="1:6" ht="15.75" customHeight="1" x14ac:dyDescent="0.25">
      <c r="A50" s="23"/>
      <c r="B50" s="52" t="s">
        <v>56</v>
      </c>
      <c r="C50" s="53" t="s">
        <v>57</v>
      </c>
      <c r="D50" s="54" t="s">
        <v>58</v>
      </c>
      <c r="E50" s="55" t="s">
        <v>58</v>
      </c>
      <c r="F50" s="23"/>
    </row>
    <row r="51" spans="1:6" ht="15.75" customHeight="1" x14ac:dyDescent="0.25">
      <c r="A51" s="16"/>
      <c r="B51" s="48" t="s">
        <v>59</v>
      </c>
      <c r="C51" s="49" t="s">
        <v>60</v>
      </c>
      <c r="D51" s="50" t="s">
        <v>61</v>
      </c>
      <c r="E51" s="51" t="s">
        <v>62</v>
      </c>
      <c r="F51" s="16"/>
    </row>
    <row r="52" spans="1:6" ht="15.75" customHeight="1" x14ac:dyDescent="0.25">
      <c r="A52" s="23"/>
      <c r="B52" s="52" t="s">
        <v>63</v>
      </c>
      <c r="C52" s="53" t="s">
        <v>64</v>
      </c>
      <c r="D52" s="54" t="s">
        <v>62</v>
      </c>
      <c r="E52" s="55" t="s">
        <v>65</v>
      </c>
      <c r="F52" s="23"/>
    </row>
    <row r="53" spans="1:6" ht="15.75" customHeight="1" x14ac:dyDescent="0.25">
      <c r="A53" s="16"/>
      <c r="B53" s="48" t="s">
        <v>66</v>
      </c>
      <c r="C53" s="49" t="s">
        <v>67</v>
      </c>
      <c r="D53" s="50" t="s">
        <v>68</v>
      </c>
      <c r="E53" s="51" t="s">
        <v>69</v>
      </c>
      <c r="F53" s="16"/>
    </row>
    <row r="54" spans="1:6" ht="15.75" customHeight="1" x14ac:dyDescent="0.25">
      <c r="A54" s="23"/>
      <c r="B54" s="52" t="s">
        <v>70</v>
      </c>
      <c r="C54" s="53" t="s">
        <v>71</v>
      </c>
      <c r="D54" s="54" t="s">
        <v>72</v>
      </c>
      <c r="E54" s="55" t="s">
        <v>73</v>
      </c>
      <c r="F54" s="23"/>
    </row>
    <row r="55" spans="1:6" ht="15.75" customHeight="1" x14ac:dyDescent="0.25">
      <c r="A55" s="16"/>
      <c r="B55" s="48" t="s">
        <v>74</v>
      </c>
      <c r="C55" s="49" t="s">
        <v>75</v>
      </c>
      <c r="D55" s="50" t="s">
        <v>76</v>
      </c>
      <c r="E55" s="51" t="s">
        <v>77</v>
      </c>
      <c r="F55" s="16"/>
    </row>
    <row r="56" spans="1:6" ht="18" customHeight="1" x14ac:dyDescent="0.25">
      <c r="A56" s="56" t="s">
        <v>78</v>
      </c>
      <c r="B56" s="56"/>
      <c r="C56" s="56"/>
      <c r="D56" s="56"/>
      <c r="E56" s="56"/>
      <c r="F56" s="56"/>
    </row>
    <row r="57" spans="1:6" ht="19.5" customHeight="1" x14ac:dyDescent="0.25">
      <c r="A57" s="15" t="s">
        <v>79</v>
      </c>
      <c r="B57" s="15"/>
      <c r="C57" s="15"/>
      <c r="D57" s="15"/>
      <c r="E57" s="15"/>
      <c r="F57" s="15"/>
    </row>
    <row r="58" spans="1:6" ht="18" customHeight="1" x14ac:dyDescent="0.25">
      <c r="A58" s="45"/>
      <c r="B58" s="46" t="s">
        <v>50</v>
      </c>
      <c r="C58" s="47" t="s">
        <v>18</v>
      </c>
      <c r="D58" s="47" t="s">
        <v>80</v>
      </c>
      <c r="E58" s="47" t="s">
        <v>81</v>
      </c>
      <c r="F58" s="27"/>
    </row>
    <row r="59" spans="1:6" ht="15.75" customHeight="1" x14ac:dyDescent="0.25">
      <c r="A59" s="42"/>
      <c r="B59" s="57" t="s">
        <v>82</v>
      </c>
      <c r="C59" s="58" t="s">
        <v>55</v>
      </c>
      <c r="D59" s="58" t="s">
        <v>55</v>
      </c>
      <c r="E59" s="58" t="s">
        <v>55</v>
      </c>
      <c r="F59" s="42"/>
    </row>
    <row r="60" spans="1:6" ht="15.75" customHeight="1" x14ac:dyDescent="0.25">
      <c r="A60" s="23"/>
      <c r="B60" s="52" t="s">
        <v>83</v>
      </c>
      <c r="C60" s="59" t="s">
        <v>57</v>
      </c>
      <c r="D60" s="60" t="s">
        <v>55</v>
      </c>
      <c r="E60" s="60" t="s">
        <v>55</v>
      </c>
      <c r="F60" s="23"/>
    </row>
    <row r="61" spans="1:6" ht="15.75" customHeight="1" x14ac:dyDescent="0.25">
      <c r="A61" s="42"/>
      <c r="B61" s="57" t="s">
        <v>84</v>
      </c>
      <c r="C61" s="61" t="s">
        <v>57</v>
      </c>
      <c r="D61" s="61" t="s">
        <v>57</v>
      </c>
      <c r="E61" s="58" t="s">
        <v>55</v>
      </c>
      <c r="F61" s="42"/>
    </row>
    <row r="62" spans="1:6" ht="15.75" customHeight="1" x14ac:dyDescent="0.25">
      <c r="A62" s="23"/>
      <c r="B62" s="52" t="s">
        <v>85</v>
      </c>
      <c r="C62" s="59" t="s">
        <v>67</v>
      </c>
      <c r="D62" s="59" t="s">
        <v>67</v>
      </c>
      <c r="E62" s="59" t="s">
        <v>67</v>
      </c>
      <c r="F62" s="23"/>
    </row>
    <row r="63" spans="1:6" ht="15.75" customHeight="1" x14ac:dyDescent="0.25">
      <c r="A63" s="42"/>
      <c r="B63" s="57" t="s">
        <v>86</v>
      </c>
      <c r="C63" s="61" t="s">
        <v>75</v>
      </c>
      <c r="D63" s="61" t="s">
        <v>75</v>
      </c>
      <c r="E63" s="61" t="s">
        <v>75</v>
      </c>
      <c r="F63" s="42"/>
    </row>
    <row r="64" spans="1:6" ht="15.75" customHeight="1" x14ac:dyDescent="0.25">
      <c r="A64" s="62"/>
      <c r="B64" s="63" t="s">
        <v>87</v>
      </c>
      <c r="C64" s="64" t="s">
        <v>88</v>
      </c>
      <c r="D64" s="64" t="s">
        <v>89</v>
      </c>
      <c r="E64" s="64" t="s">
        <v>90</v>
      </c>
      <c r="F64" s="62"/>
    </row>
    <row r="65" spans="1:6" ht="15.75" customHeight="1" x14ac:dyDescent="0.25">
      <c r="A65" s="62"/>
      <c r="B65" s="63" t="s">
        <v>91</v>
      </c>
      <c r="C65" s="64" t="s">
        <v>92</v>
      </c>
      <c r="D65" s="64" t="s">
        <v>93</v>
      </c>
      <c r="E65" s="65" t="s">
        <v>55</v>
      </c>
      <c r="F65" s="62"/>
    </row>
    <row r="66" spans="1:6" ht="15.75" customHeight="1" x14ac:dyDescent="0.25">
      <c r="A66" s="62"/>
      <c r="B66" s="63" t="s">
        <v>94</v>
      </c>
      <c r="C66" s="64" t="s">
        <v>95</v>
      </c>
      <c r="D66" s="64" t="s">
        <v>96</v>
      </c>
      <c r="E66" s="64" t="s">
        <v>72</v>
      </c>
      <c r="F66" s="62"/>
    </row>
    <row r="67" spans="1:6" ht="33.75" customHeight="1" x14ac:dyDescent="0.25">
      <c r="A67" s="66" t="s">
        <v>97</v>
      </c>
      <c r="B67" s="66"/>
      <c r="C67" s="66"/>
      <c r="D67" s="66"/>
      <c r="E67" s="66"/>
      <c r="F67" s="66"/>
    </row>
    <row r="68" spans="1:6" ht="18" customHeight="1" x14ac:dyDescent="0.25"/>
    <row r="69" spans="1:6" ht="18" customHeight="1" x14ac:dyDescent="0.25">
      <c r="A69" s="16"/>
      <c r="B69" s="67" t="s">
        <v>98</v>
      </c>
      <c r="C69" s="68">
        <f>IF(C44&lt;=400000,0,IF(C44&lt;=800000,(C44-400000)*0.05,IF(C44&lt;=1200000,20000+(C44-800000)*0.1,IF(C44&lt;=1600000,60000+(C44-1200000)*0.15,IF(C44&lt;=2000000,120000+(C44-1600000)*0.2,IF(C44&lt;=2400000,200000+(C44-2000000)*0.25,300000+(C44-2400000)*0.3))))))</f>
        <v>10000</v>
      </c>
      <c r="D69" s="68">
        <f>IF(C13="80+",IF(D44&lt;=500000,0,IF(D44&lt;=1000000,(D44-500000)*0.2,100000+(D44-1000000)*0.3)),IF(C13="60-79 yrs",IF(D44&lt;=300000,0,IF(D44&lt;=500000,(D44-300000)*0.05,IF(D44&lt;=1000000,10000+(D44-500000)*0.2,110000+(D44-1000000)*0.3))),IF(D44&lt;=250000,0,IF(D44&lt;=500000,(D44-250000)*0.05,IF(D44&lt;=1000000,12500+(D44-500000)*0.2,112500+(D44-1000000)*0.3)))))</f>
        <v>32500</v>
      </c>
      <c r="E69" s="68">
        <f>C69-D69</f>
        <v>-22500</v>
      </c>
      <c r="F69" s="16"/>
    </row>
    <row r="70" spans="1:6" ht="18" customHeight="1" x14ac:dyDescent="0.25">
      <c r="A70" s="23"/>
      <c r="B70" s="36" t="s">
        <v>99</v>
      </c>
      <c r="C70" s="40">
        <f>IF(C44&lt;=1200000,MIN(C69,60000),0)</f>
        <v>10000</v>
      </c>
      <c r="D70" s="40">
        <f>IF(D44&lt;=500000,MIN(D69,12500),0)</f>
        <v>0</v>
      </c>
      <c r="E70" s="40">
        <f>C70-D70</f>
        <v>10000</v>
      </c>
      <c r="F70" s="23"/>
    </row>
    <row r="71" spans="1:6" ht="18" customHeight="1" x14ac:dyDescent="0.25">
      <c r="A71" s="62"/>
      <c r="B71" s="69" t="s">
        <v>100</v>
      </c>
      <c r="C71" s="70">
        <f>IF(AND(C44&gt;1200000,C44&lt;=1275000),MAX(0,(C69-C70)-(C44-1200000)),0)</f>
        <v>0</v>
      </c>
      <c r="D71" s="70">
        <f>IF(AND(D44&gt;500000,D44&lt;=510000),MAX(0,(D69-D70)-(D44-500000)),0)</f>
        <v>0</v>
      </c>
      <c r="E71" s="70">
        <f>C71-D71</f>
        <v>0</v>
      </c>
      <c r="F71" s="62"/>
    </row>
    <row r="72" spans="1:6" ht="18" customHeight="1" x14ac:dyDescent="0.25">
      <c r="A72" s="23"/>
      <c r="B72" s="34" t="s">
        <v>101</v>
      </c>
      <c r="C72" s="35">
        <f>MAX(0,C69-C70-C71)</f>
        <v>0</v>
      </c>
      <c r="D72" s="35">
        <f>MAX(0,D69-D70-D71)</f>
        <v>32500</v>
      </c>
      <c r="E72" s="35">
        <f>C72-D72</f>
        <v>-32500</v>
      </c>
      <c r="F72" s="23"/>
    </row>
    <row r="73" spans="1:6" ht="19.5" customHeight="1" x14ac:dyDescent="0.25">
      <c r="A73" s="15" t="s">
        <v>102</v>
      </c>
      <c r="B73" s="15"/>
      <c r="C73" s="15"/>
      <c r="D73" s="15"/>
      <c r="E73" s="15"/>
      <c r="F73" s="15"/>
    </row>
    <row r="74" spans="1:6" ht="18" customHeight="1" x14ac:dyDescent="0.25">
      <c r="A74" s="23"/>
      <c r="B74" s="36" t="s">
        <v>103</v>
      </c>
      <c r="C74" s="40">
        <f>IF(C44&gt;20000000,C72*0.25,IF(C44&gt;10000000,C72*0.15,IF(C44&gt;5000000,C72*0.1,0)))</f>
        <v>0</v>
      </c>
      <c r="D74" s="40">
        <f>IF(D44&gt;50000000,D72*0.37,IF(D44&gt;20000000,D72*0.25,IF(D44&gt;10000000,D72*0.15,IF(D44&gt;5000000,D72*0.1,0))))</f>
        <v>0</v>
      </c>
      <c r="E74" s="40">
        <f>C74-D74</f>
        <v>0</v>
      </c>
      <c r="F74" s="23"/>
    </row>
    <row r="75" spans="1:6" ht="18" customHeight="1" x14ac:dyDescent="0.25">
      <c r="A75" s="23"/>
      <c r="B75" s="36" t="s">
        <v>104</v>
      </c>
      <c r="C75" s="40">
        <f>C72+C74</f>
        <v>0</v>
      </c>
      <c r="D75" s="40">
        <f>D72+D74</f>
        <v>32500</v>
      </c>
      <c r="E75" s="40">
        <f>C75-D75</f>
        <v>-32500</v>
      </c>
      <c r="F75" s="23"/>
    </row>
    <row r="76" spans="1:6" ht="18" customHeight="1" x14ac:dyDescent="0.25">
      <c r="A76" s="23"/>
      <c r="B76" s="36" t="s">
        <v>105</v>
      </c>
      <c r="C76" s="40">
        <f>C75*4%</f>
        <v>0</v>
      </c>
      <c r="D76" s="40">
        <f>D75*4%</f>
        <v>1300</v>
      </c>
      <c r="E76" s="40">
        <f>C76-D76</f>
        <v>-1300</v>
      </c>
      <c r="F76" s="23"/>
    </row>
    <row r="77" spans="1:6" ht="27.75" customHeight="1" x14ac:dyDescent="0.25">
      <c r="A77" s="13"/>
      <c r="B77" s="71" t="s">
        <v>106</v>
      </c>
      <c r="C77" s="72">
        <f>C75+C76</f>
        <v>0</v>
      </c>
      <c r="D77" s="72">
        <f>D75+D76</f>
        <v>33800</v>
      </c>
      <c r="E77" s="72">
        <f>C77-D77</f>
        <v>-33800</v>
      </c>
      <c r="F77" s="13"/>
    </row>
    <row r="78" spans="1:6" ht="18" customHeight="1" x14ac:dyDescent="0.25"/>
    <row r="79" spans="1:6" ht="21.75" customHeight="1" x14ac:dyDescent="0.25">
      <c r="A79" s="14" t="s">
        <v>107</v>
      </c>
      <c r="B79" s="14"/>
      <c r="C79" s="14"/>
      <c r="D79" s="14"/>
      <c r="E79" s="14"/>
      <c r="F79" s="14"/>
    </row>
    <row r="80" spans="1:6" ht="18" customHeight="1" x14ac:dyDescent="0.25">
      <c r="A80" s="23"/>
      <c r="B80" s="36" t="s">
        <v>108</v>
      </c>
      <c r="C80" s="40">
        <f>C19</f>
        <v>1200000</v>
      </c>
      <c r="D80" s="40">
        <f>D19</f>
        <v>1200000</v>
      </c>
      <c r="E80" s="40">
        <f>C80-D80</f>
        <v>0</v>
      </c>
      <c r="F80" s="23"/>
    </row>
    <row r="81" spans="1:6" ht="18" customHeight="1" x14ac:dyDescent="0.25">
      <c r="A81" s="23"/>
      <c r="B81" s="36" t="s">
        <v>109</v>
      </c>
      <c r="C81" s="40">
        <f>C77</f>
        <v>0</v>
      </c>
      <c r="D81" s="40">
        <f>D77</f>
        <v>33800</v>
      </c>
      <c r="E81" s="40">
        <f>C81-D81</f>
        <v>-33800</v>
      </c>
      <c r="F81" s="23"/>
    </row>
    <row r="82" spans="1:6" ht="18" customHeight="1" x14ac:dyDescent="0.25">
      <c r="A82" s="23"/>
      <c r="B82" s="36" t="s">
        <v>110</v>
      </c>
      <c r="C82" s="73">
        <f>IF(C80&gt;0,C81/C80,0)</f>
        <v>0</v>
      </c>
      <c r="D82" s="73">
        <f>IF(D80&gt;0,D81/D80,0)</f>
        <v>2.8166666666666666E-2</v>
      </c>
      <c r="E82" s="73">
        <f>C82-D82</f>
        <v>-2.8166666666666666E-2</v>
      </c>
      <c r="F82" s="23"/>
    </row>
    <row r="83" spans="1:6" ht="18" customHeight="1" x14ac:dyDescent="0.25">
      <c r="A83" s="74"/>
      <c r="B83" s="75" t="s">
        <v>111</v>
      </c>
      <c r="C83" s="76">
        <f>C80-C81</f>
        <v>1200000</v>
      </c>
      <c r="D83" s="76">
        <f>D80-D81</f>
        <v>1166200</v>
      </c>
      <c r="E83" s="76">
        <f>C83-D83</f>
        <v>33800</v>
      </c>
      <c r="F83" s="74"/>
    </row>
    <row r="84" spans="1:6" ht="18" customHeight="1" x14ac:dyDescent="0.25"/>
    <row r="85" spans="1:6" ht="21.75" customHeight="1" x14ac:dyDescent="0.25">
      <c r="A85" s="14" t="s">
        <v>112</v>
      </c>
      <c r="B85" s="14"/>
      <c r="C85" s="14"/>
      <c r="D85" s="14"/>
      <c r="E85" s="14"/>
      <c r="F85" s="14"/>
    </row>
    <row r="86" spans="1:6" ht="42" customHeight="1" x14ac:dyDescent="0.25">
      <c r="A86" s="77" t="str">
        <f>IF(C77=D77,"BOTH REGIMES ARE EQUAL — Tax payable is same under both regimes.",IF(C77&lt;D77,"✅  NEW REGIME IS BENEFICIAL  |  You Save Rs." &amp; TEXT(D77-C77,"##,##,##0") &amp; " by choosing New Regime","✅  OLD REGIME IS BENEFICIAL  |  You Save Rs." &amp; TEXT(C77-D77,"##,##,##0") &amp; " by choosing Old Regime"))</f>
        <v>✅  NEW REGIME IS BENEFICIAL  |  You Save Rs.33,800 by choosing New Regime</v>
      </c>
      <c r="B86" s="77"/>
      <c r="C86" s="77"/>
      <c r="D86" s="77"/>
      <c r="E86" s="77"/>
      <c r="F86" s="77"/>
    </row>
    <row r="87" spans="1:6" ht="18" customHeight="1" x14ac:dyDescent="0.25">
      <c r="A87" s="78" t="str">
        <f>"New Regime Tax: Rs." &amp; TEXT(C77,"##,##,##0") &amp; "   |   Old Regime Tax: Rs." &amp; TEXT(D77,"##,##,##0") &amp; "   |   Difference: Rs." &amp; TEXT(ABS(C77-D77),"##,##,##0")</f>
        <v>New Regime Tax: Rs.0   |   Old Regime Tax: Rs.33,800   |   Difference: Rs.33,800</v>
      </c>
      <c r="B87" s="78"/>
      <c r="C87" s="78"/>
      <c r="D87" s="78"/>
      <c r="E87" s="78"/>
      <c r="F87" s="78"/>
    </row>
    <row r="88" spans="1:6" ht="18" customHeight="1" x14ac:dyDescent="0.25"/>
    <row r="89" spans="1:6" ht="21.75" customHeight="1" x14ac:dyDescent="0.25">
      <c r="A89" s="14" t="s">
        <v>113</v>
      </c>
      <c r="B89" s="14"/>
      <c r="C89" s="14"/>
      <c r="D89" s="14"/>
      <c r="E89" s="14"/>
      <c r="F89" s="14"/>
    </row>
    <row r="90" spans="1:6" ht="19.5" customHeight="1" x14ac:dyDescent="0.25">
      <c r="A90" s="15" t="s">
        <v>114</v>
      </c>
      <c r="B90" s="15"/>
      <c r="C90" s="15"/>
      <c r="D90" s="15"/>
      <c r="E90" s="15"/>
      <c r="F90" s="15"/>
    </row>
    <row r="91" spans="1:6" ht="27.75" customHeight="1" x14ac:dyDescent="0.25">
      <c r="A91" s="33" t="str">
        <f>IF(C19&gt;7500000,"⛔  INELIGIBLE: Total Receipts &gt; Rs.75 Lakhs. Sec 44ADA NOT applicable. Maintain books of account &amp; consult your CA immediately.",IF(MIN(C77,D77)&lt;=10000,"ℹ️  Advance Tax NOT applicable – Tax liability is below Rs.10,000 threshold.","✅  Advance Tax applicable. Pay 100% by 15th March 2026 as a SINGLE installment (Sec 44ADA special rule)."))</f>
        <v>ℹ️  Advance Tax NOT applicable – Tax liability is below Rs.10,000 threshold.</v>
      </c>
      <c r="B91" s="33"/>
      <c r="C91" s="33"/>
      <c r="D91" s="33"/>
      <c r="E91" s="33"/>
      <c r="F91" s="33"/>
    </row>
    <row r="92" spans="1:6" ht="21.75" customHeight="1" x14ac:dyDescent="0.25">
      <c r="A92" s="16"/>
      <c r="B92" s="67" t="s">
        <v>115</v>
      </c>
      <c r="C92" s="51" t="s">
        <v>4</v>
      </c>
      <c r="D92" s="79">
        <f>C77</f>
        <v>0</v>
      </c>
      <c r="E92" s="80">
        <f>D77</f>
        <v>33800</v>
      </c>
      <c r="F92" s="16"/>
    </row>
    <row r="93" spans="1:6" ht="18" customHeight="1" x14ac:dyDescent="0.25">
      <c r="A93" s="16"/>
      <c r="B93" s="16"/>
      <c r="C93" s="81" t="s">
        <v>116</v>
      </c>
      <c r="D93" s="81" t="s">
        <v>117</v>
      </c>
      <c r="E93" s="81" t="s">
        <v>118</v>
      </c>
      <c r="F93" s="16"/>
    </row>
    <row r="94" spans="1:6" ht="18" customHeight="1" x14ac:dyDescent="0.25">
      <c r="A94" s="42"/>
      <c r="B94" s="82" t="s">
        <v>119</v>
      </c>
      <c r="C94" s="82"/>
      <c r="D94" s="82"/>
      <c r="E94" s="82"/>
      <c r="F94" s="42"/>
    </row>
    <row r="95" spans="1:6" ht="18" customHeight="1" x14ac:dyDescent="0.25"/>
    <row r="96" spans="1:6" ht="21.75" customHeight="1" x14ac:dyDescent="0.25">
      <c r="A96" s="14" t="s">
        <v>120</v>
      </c>
      <c r="B96" s="14"/>
      <c r="C96" s="14"/>
      <c r="D96" s="14"/>
      <c r="E96" s="14"/>
      <c r="F96" s="14"/>
    </row>
    <row r="97" spans="1:6" ht="45" customHeight="1" x14ac:dyDescent="0.25">
      <c r="A97" s="19"/>
      <c r="B97" s="83" t="s">
        <v>121</v>
      </c>
      <c r="C97" s="83"/>
      <c r="D97" s="83"/>
      <c r="E97" s="83"/>
      <c r="F97" s="19"/>
    </row>
    <row r="98" spans="1:6" ht="36.75" customHeight="1" x14ac:dyDescent="0.25">
      <c r="A98" s="19"/>
      <c r="B98" s="83" t="s">
        <v>122</v>
      </c>
      <c r="C98" s="83"/>
      <c r="D98" s="83"/>
      <c r="E98" s="83"/>
      <c r="F98" s="19"/>
    </row>
    <row r="99" spans="1:6" ht="38.25" customHeight="1" x14ac:dyDescent="0.25">
      <c r="A99" s="19"/>
      <c r="B99" s="83" t="s">
        <v>123</v>
      </c>
      <c r="C99" s="83"/>
      <c r="D99" s="83"/>
      <c r="E99" s="83"/>
      <c r="F99" s="19"/>
    </row>
    <row r="100" spans="1:6" ht="35.25" customHeight="1" x14ac:dyDescent="0.25">
      <c r="A100" s="19"/>
      <c r="B100" s="83" t="s">
        <v>124</v>
      </c>
      <c r="C100" s="83"/>
      <c r="D100" s="83"/>
      <c r="E100" s="83"/>
      <c r="F100" s="19"/>
    </row>
    <row r="101" spans="1:6" ht="31.5" customHeight="1" x14ac:dyDescent="0.25">
      <c r="A101" s="19"/>
      <c r="B101" s="83" t="s">
        <v>125</v>
      </c>
      <c r="C101" s="83"/>
      <c r="D101" s="83"/>
      <c r="E101" s="83"/>
      <c r="F101" s="19"/>
    </row>
    <row r="102" spans="1:6" ht="33" customHeight="1" x14ac:dyDescent="0.25">
      <c r="A102" s="19"/>
      <c r="B102" s="83" t="s">
        <v>126</v>
      </c>
      <c r="C102" s="83"/>
      <c r="D102" s="83"/>
      <c r="E102" s="83"/>
      <c r="F102" s="19"/>
    </row>
    <row r="103" spans="1:6" ht="41.25" customHeight="1" x14ac:dyDescent="0.25">
      <c r="A103" s="19"/>
      <c r="B103" s="83" t="s">
        <v>127</v>
      </c>
      <c r="C103" s="83"/>
      <c r="D103" s="83"/>
      <c r="E103" s="83"/>
      <c r="F103" s="19"/>
    </row>
    <row r="104" spans="1:6" ht="27.75" customHeight="1" x14ac:dyDescent="0.25">
      <c r="A104" s="19"/>
      <c r="B104" s="83" t="s">
        <v>128</v>
      </c>
      <c r="C104" s="83"/>
      <c r="D104" s="83"/>
      <c r="E104" s="83"/>
      <c r="F104" s="19"/>
    </row>
    <row r="105" spans="1:6" ht="32.25" customHeight="1" x14ac:dyDescent="0.25">
      <c r="A105" s="19"/>
      <c r="B105" s="83" t="s">
        <v>129</v>
      </c>
      <c r="C105" s="83"/>
      <c r="D105" s="83"/>
      <c r="E105" s="83"/>
      <c r="F105" s="19"/>
    </row>
    <row r="106" spans="1:6" ht="27.75" customHeight="1" x14ac:dyDescent="0.25">
      <c r="A106" s="19"/>
      <c r="B106" s="83" t="s">
        <v>130</v>
      </c>
      <c r="C106" s="83"/>
      <c r="D106" s="83"/>
      <c r="E106" s="83"/>
      <c r="F106" s="19"/>
    </row>
    <row r="107" spans="1:6" ht="27.75" customHeight="1" x14ac:dyDescent="0.25">
      <c r="A107" s="19"/>
      <c r="B107" s="83" t="s">
        <v>131</v>
      </c>
      <c r="C107" s="83"/>
      <c r="D107" s="83"/>
      <c r="E107" s="83"/>
      <c r="F107" s="19"/>
    </row>
    <row r="108" spans="1:6" ht="27.75" customHeight="1" x14ac:dyDescent="0.25">
      <c r="A108" s="19"/>
      <c r="B108" s="83" t="s">
        <v>132</v>
      </c>
      <c r="C108" s="83"/>
      <c r="D108" s="83"/>
      <c r="E108" s="83"/>
      <c r="F108" s="19"/>
    </row>
    <row r="109" spans="1:6" ht="27.75" customHeight="1" x14ac:dyDescent="0.25">
      <c r="A109" s="19"/>
      <c r="B109" s="83" t="s">
        <v>133</v>
      </c>
      <c r="C109" s="83"/>
      <c r="D109" s="83"/>
      <c r="E109" s="83"/>
      <c r="F109" s="19"/>
    </row>
    <row r="110" spans="1:6" ht="27.75" customHeight="1" x14ac:dyDescent="0.25">
      <c r="A110" s="19"/>
      <c r="B110" s="83" t="s">
        <v>134</v>
      </c>
      <c r="C110" s="83"/>
      <c r="D110" s="83"/>
      <c r="E110" s="83"/>
      <c r="F110" s="19"/>
    </row>
    <row r="111" spans="1:6" ht="18" customHeight="1" x14ac:dyDescent="0.25"/>
    <row r="112" spans="1:6" ht="25.5" customHeight="1" x14ac:dyDescent="0.25">
      <c r="A112" s="84" t="s">
        <v>135</v>
      </c>
      <c r="B112" s="84"/>
      <c r="C112" s="84"/>
      <c r="D112" s="84"/>
      <c r="E112" s="84"/>
      <c r="F112" s="84"/>
    </row>
    <row r="113" s="9" customFormat="1" ht="18" customHeight="1" x14ac:dyDescent="0.25"/>
    <row r="114" s="9" customFormat="1" ht="18" customHeight="1" x14ac:dyDescent="0.25"/>
    <row r="115" s="9" customFormat="1" ht="18" customHeight="1" x14ac:dyDescent="0.25"/>
    <row r="116" s="9" customFormat="1" ht="18" customHeight="1" x14ac:dyDescent="0.25"/>
    <row r="117" s="9" customFormat="1" ht="18" customHeight="1" x14ac:dyDescent="0.25"/>
    <row r="118" s="9" customFormat="1" ht="18" customHeight="1" x14ac:dyDescent="0.25"/>
    <row r="119" s="9" customFormat="1" ht="18" customHeight="1" x14ac:dyDescent="0.25"/>
  </sheetData>
  <sheetProtection algorithmName="SHA-512" hashValue="YTfQXr7cdZABIfB/zA+D00dH64jq9PromvdminunXocg0pJWEw9JUy8t6klIUHERo6hJKj/MTbc380Jsg6N0BQ==" saltValue="updWfSFgStRYSHGUlpPavw==" spinCount="100000" sheet="1" objects="1" scenarios="1"/>
  <mergeCells count="45">
    <mergeCell ref="B107:E107"/>
    <mergeCell ref="B108:E108"/>
    <mergeCell ref="B109:E109"/>
    <mergeCell ref="B110:E110"/>
    <mergeCell ref="A112:F112"/>
    <mergeCell ref="B102:E102"/>
    <mergeCell ref="B103:E103"/>
    <mergeCell ref="B104:E104"/>
    <mergeCell ref="B105:E105"/>
    <mergeCell ref="B106:E106"/>
    <mergeCell ref="B97:E97"/>
    <mergeCell ref="B98:E98"/>
    <mergeCell ref="B99:E99"/>
    <mergeCell ref="B100:E100"/>
    <mergeCell ref="B101:E101"/>
    <mergeCell ref="A89:F89"/>
    <mergeCell ref="A90:F90"/>
    <mergeCell ref="A91:F91"/>
    <mergeCell ref="B94:E94"/>
    <mergeCell ref="A96:F96"/>
    <mergeCell ref="A73:F73"/>
    <mergeCell ref="A79:F79"/>
    <mergeCell ref="A85:F85"/>
    <mergeCell ref="A86:F86"/>
    <mergeCell ref="A87:F87"/>
    <mergeCell ref="A46:F46"/>
    <mergeCell ref="A47:F47"/>
    <mergeCell ref="A56:F56"/>
    <mergeCell ref="A57:F57"/>
    <mergeCell ref="A67:F67"/>
    <mergeCell ref="A22:F22"/>
    <mergeCell ref="A24:F24"/>
    <mergeCell ref="A30:F30"/>
    <mergeCell ref="A31:F31"/>
    <mergeCell ref="A41:F41"/>
    <mergeCell ref="A7:F7"/>
    <mergeCell ref="A8:F8"/>
    <mergeCell ref="A15:F15"/>
    <mergeCell ref="A16:F16"/>
    <mergeCell ref="A21:F21"/>
    <mergeCell ref="A2:C2"/>
    <mergeCell ref="D2:F2"/>
    <mergeCell ref="A3:F3"/>
    <mergeCell ref="A4:F4"/>
    <mergeCell ref="A6:B6"/>
  </mergeCells>
  <dataValidations count="1">
    <dataValidation type="list" showInputMessage="1" showErrorMessage="1" errorTitle="Invalid Age Category" error="Please select: &quot;Below 60 yrs&quot;, &quot;60-79 yrs&quot; or &quot;80+&quot;" promptTitle="Age Category" prompt="Select your age group. This affects Old Regime tax slabs." sqref="C13" xr:uid="{00000000-0002-0000-0000-000000000000}">
      <formula1>"Below 60 yrs,60-79 yrs,80+"</formula1>
      <formula2>0</formula2>
    </dataValidation>
  </dataValidations>
  <pageMargins left="0.75" right="0.75" top="1" bottom="1" header="0.511811023622047" footer="0.511811023622047"/>
  <pageSetup scale="2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showGridLines="0" zoomScaleNormal="100" workbookViewId="0">
      <selection activeCell="A3" sqref="A3:E3"/>
    </sheetView>
  </sheetViews>
  <sheetFormatPr defaultColWidth="8.7109375" defaultRowHeight="15" x14ac:dyDescent="0.25"/>
  <cols>
    <col min="1" max="1" width="4" style="9" customWidth="1"/>
    <col min="2" max="2" width="28" style="9" customWidth="1"/>
    <col min="3" max="5" width="20" style="9" customWidth="1"/>
    <col min="6" max="16384" width="8.7109375" style="9"/>
  </cols>
  <sheetData>
    <row r="1" spans="1:5" ht="16.5" x14ac:dyDescent="0.25">
      <c r="A1" s="108" t="s">
        <v>136</v>
      </c>
      <c r="B1" s="108"/>
      <c r="C1" s="108"/>
      <c r="D1" s="108"/>
      <c r="E1" s="108"/>
    </row>
    <row r="2" spans="1:5" ht="16.5" x14ac:dyDescent="0.25">
      <c r="A2" s="109"/>
      <c r="B2" s="108" t="s">
        <v>0</v>
      </c>
      <c r="C2" s="108"/>
      <c r="D2" s="108"/>
      <c r="E2" s="108"/>
    </row>
    <row r="3" spans="1:5" x14ac:dyDescent="0.25">
      <c r="A3" s="110" t="s">
        <v>137</v>
      </c>
      <c r="B3" s="110"/>
      <c r="C3" s="110"/>
      <c r="D3" s="110"/>
      <c r="E3" s="110"/>
    </row>
    <row r="5" spans="1:5" x14ac:dyDescent="0.25">
      <c r="A5" s="14" t="s">
        <v>138</v>
      </c>
      <c r="B5" s="14"/>
      <c r="C5" s="14"/>
      <c r="D5" s="14"/>
      <c r="E5" s="14"/>
    </row>
    <row r="6" spans="1:5" ht="19.5" customHeight="1" x14ac:dyDescent="0.25">
      <c r="A6" s="27"/>
      <c r="B6" s="88" t="s">
        <v>139</v>
      </c>
      <c r="C6" s="89" t="s">
        <v>51</v>
      </c>
      <c r="D6" s="89" t="s">
        <v>140</v>
      </c>
      <c r="E6" s="27"/>
    </row>
    <row r="7" spans="1:5" ht="19.5" customHeight="1" x14ac:dyDescent="0.25">
      <c r="A7" s="23"/>
      <c r="B7" s="36" t="s">
        <v>141</v>
      </c>
      <c r="C7" s="90" t="s">
        <v>55</v>
      </c>
      <c r="D7" s="90" t="s">
        <v>142</v>
      </c>
      <c r="E7" s="23"/>
    </row>
    <row r="8" spans="1:5" ht="19.5" customHeight="1" x14ac:dyDescent="0.25">
      <c r="A8" s="16"/>
      <c r="B8" s="17" t="s">
        <v>143</v>
      </c>
      <c r="C8" s="91" t="s">
        <v>57</v>
      </c>
      <c r="D8" s="91" t="s">
        <v>58</v>
      </c>
      <c r="E8" s="16"/>
    </row>
    <row r="9" spans="1:5" ht="19.5" customHeight="1" x14ac:dyDescent="0.25">
      <c r="A9" s="23"/>
      <c r="B9" s="36" t="s">
        <v>144</v>
      </c>
      <c r="C9" s="90" t="s">
        <v>60</v>
      </c>
      <c r="D9" s="90" t="s">
        <v>61</v>
      </c>
      <c r="E9" s="23"/>
    </row>
    <row r="10" spans="1:5" ht="19.5" customHeight="1" x14ac:dyDescent="0.25">
      <c r="A10" s="16"/>
      <c r="B10" s="17" t="s">
        <v>145</v>
      </c>
      <c r="C10" s="91" t="s">
        <v>64</v>
      </c>
      <c r="D10" s="91" t="s">
        <v>62</v>
      </c>
      <c r="E10" s="16"/>
    </row>
    <row r="11" spans="1:5" ht="19.5" customHeight="1" x14ac:dyDescent="0.25">
      <c r="A11" s="23"/>
      <c r="B11" s="36" t="s">
        <v>146</v>
      </c>
      <c r="C11" s="90" t="s">
        <v>67</v>
      </c>
      <c r="D11" s="90" t="s">
        <v>68</v>
      </c>
      <c r="E11" s="23"/>
    </row>
    <row r="12" spans="1:5" ht="19.5" customHeight="1" x14ac:dyDescent="0.25">
      <c r="A12" s="16"/>
      <c r="B12" s="17" t="s">
        <v>147</v>
      </c>
      <c r="C12" s="91" t="s">
        <v>71</v>
      </c>
      <c r="D12" s="91" t="s">
        <v>72</v>
      </c>
      <c r="E12" s="16"/>
    </row>
    <row r="13" spans="1:5" ht="19.5" customHeight="1" x14ac:dyDescent="0.25">
      <c r="A13" s="23"/>
      <c r="B13" s="36" t="s">
        <v>148</v>
      </c>
      <c r="C13" s="90" t="s">
        <v>75</v>
      </c>
      <c r="D13" s="90" t="s">
        <v>149</v>
      </c>
      <c r="E13" s="23"/>
    </row>
    <row r="15" spans="1:5" x14ac:dyDescent="0.25">
      <c r="B15" s="92" t="s">
        <v>150</v>
      </c>
      <c r="C15" s="92"/>
      <c r="D15" s="92"/>
    </row>
    <row r="17" spans="1:5" x14ac:dyDescent="0.25">
      <c r="A17" s="93" t="s">
        <v>151</v>
      </c>
      <c r="B17" s="93"/>
      <c r="C17" s="93"/>
      <c r="D17" s="93"/>
      <c r="E17" s="93"/>
    </row>
    <row r="18" spans="1:5" ht="19.5" customHeight="1" x14ac:dyDescent="0.25">
      <c r="A18" s="27"/>
      <c r="B18" s="28" t="s">
        <v>139</v>
      </c>
      <c r="C18" s="94" t="s">
        <v>152</v>
      </c>
      <c r="D18" s="94" t="s">
        <v>153</v>
      </c>
      <c r="E18" s="94" t="s">
        <v>154</v>
      </c>
    </row>
    <row r="19" spans="1:5" ht="19.5" customHeight="1" x14ac:dyDescent="0.25">
      <c r="A19" s="23"/>
      <c r="B19" s="36" t="s">
        <v>155</v>
      </c>
      <c r="C19" s="90" t="s">
        <v>55</v>
      </c>
      <c r="D19" s="90" t="s">
        <v>55</v>
      </c>
      <c r="E19" s="90" t="s">
        <v>55</v>
      </c>
    </row>
    <row r="20" spans="1:5" ht="19.5" customHeight="1" x14ac:dyDescent="0.25">
      <c r="A20" s="42"/>
      <c r="B20" s="95" t="s">
        <v>156</v>
      </c>
      <c r="C20" s="96" t="s">
        <v>57</v>
      </c>
      <c r="D20" s="96" t="s">
        <v>55</v>
      </c>
      <c r="E20" s="96" t="s">
        <v>55</v>
      </c>
    </row>
    <row r="21" spans="1:5" ht="19.5" customHeight="1" x14ac:dyDescent="0.25">
      <c r="A21" s="23"/>
      <c r="B21" s="36" t="s">
        <v>157</v>
      </c>
      <c r="C21" s="90" t="s">
        <v>57</v>
      </c>
      <c r="D21" s="90" t="s">
        <v>57</v>
      </c>
      <c r="E21" s="90" t="s">
        <v>55</v>
      </c>
    </row>
    <row r="22" spans="1:5" ht="19.5" customHeight="1" x14ac:dyDescent="0.25">
      <c r="A22" s="42"/>
      <c r="B22" s="95" t="s">
        <v>158</v>
      </c>
      <c r="C22" s="96" t="s">
        <v>67</v>
      </c>
      <c r="D22" s="96" t="s">
        <v>67</v>
      </c>
      <c r="E22" s="96" t="s">
        <v>67</v>
      </c>
    </row>
    <row r="23" spans="1:5" ht="19.5" customHeight="1" x14ac:dyDescent="0.25">
      <c r="A23" s="23"/>
      <c r="B23" s="36" t="s">
        <v>159</v>
      </c>
      <c r="C23" s="90" t="s">
        <v>75</v>
      </c>
      <c r="D23" s="90" t="s">
        <v>75</v>
      </c>
      <c r="E23" s="90" t="s">
        <v>75</v>
      </c>
    </row>
    <row r="24" spans="1:5" ht="18" customHeight="1" x14ac:dyDescent="0.25">
      <c r="A24" s="16"/>
      <c r="B24" s="97" t="s">
        <v>160</v>
      </c>
      <c r="C24" s="98" t="s">
        <v>92</v>
      </c>
      <c r="D24" s="98" t="s">
        <v>93</v>
      </c>
      <c r="E24" s="98" t="s">
        <v>55</v>
      </c>
    </row>
    <row r="25" spans="1:5" ht="18" customHeight="1" x14ac:dyDescent="0.25">
      <c r="A25" s="23"/>
      <c r="B25" s="99" t="s">
        <v>161</v>
      </c>
      <c r="C25" s="59" t="s">
        <v>95</v>
      </c>
      <c r="D25" s="59" t="s">
        <v>96</v>
      </c>
      <c r="E25" s="59" t="s">
        <v>72</v>
      </c>
    </row>
    <row r="26" spans="1:5" ht="18" customHeight="1" x14ac:dyDescent="0.25">
      <c r="A26" s="16"/>
      <c r="B26" s="97" t="s">
        <v>162</v>
      </c>
      <c r="C26" s="98" t="s">
        <v>163</v>
      </c>
      <c r="D26" s="98" t="s">
        <v>73</v>
      </c>
      <c r="E26" s="98" t="s">
        <v>164</v>
      </c>
    </row>
    <row r="27" spans="1:5" ht="18" customHeight="1" x14ac:dyDescent="0.25">
      <c r="A27" s="100"/>
      <c r="B27" s="101" t="s">
        <v>165</v>
      </c>
      <c r="C27" s="101"/>
      <c r="D27" s="101"/>
      <c r="E27" s="101"/>
    </row>
    <row r="29" spans="1:5" ht="24" customHeight="1" x14ac:dyDescent="0.25">
      <c r="A29" s="102" t="s">
        <v>166</v>
      </c>
      <c r="B29" s="102"/>
      <c r="C29" s="102"/>
      <c r="D29" s="102"/>
      <c r="E29" s="102"/>
    </row>
    <row r="30" spans="1:5" ht="18" customHeight="1" x14ac:dyDescent="0.25">
      <c r="A30" s="27"/>
      <c r="B30" s="94" t="s">
        <v>167</v>
      </c>
      <c r="C30" s="94" t="s">
        <v>168</v>
      </c>
      <c r="D30" s="103" t="s">
        <v>169</v>
      </c>
      <c r="E30" s="103"/>
    </row>
    <row r="31" spans="1:5" ht="21.75" customHeight="1" x14ac:dyDescent="0.25">
      <c r="A31" s="16"/>
      <c r="B31" s="104" t="s">
        <v>170</v>
      </c>
      <c r="C31" s="97" t="s">
        <v>171</v>
      </c>
      <c r="D31" s="105" t="s">
        <v>172</v>
      </c>
      <c r="E31" s="105"/>
    </row>
    <row r="32" spans="1:5" ht="32.25" customHeight="1" x14ac:dyDescent="0.25">
      <c r="A32" s="23"/>
      <c r="B32" s="106" t="s">
        <v>173</v>
      </c>
      <c r="C32" s="99" t="s">
        <v>174</v>
      </c>
      <c r="D32" s="107" t="s">
        <v>175</v>
      </c>
      <c r="E32" s="107"/>
    </row>
    <row r="33" spans="1:5" ht="32.25" customHeight="1" x14ac:dyDescent="0.25">
      <c r="A33" s="16"/>
      <c r="B33" s="104" t="s">
        <v>176</v>
      </c>
      <c r="C33" s="97" t="s">
        <v>177</v>
      </c>
      <c r="D33" s="105" t="s">
        <v>178</v>
      </c>
      <c r="E33" s="105"/>
    </row>
    <row r="34" spans="1:5" ht="21.75" customHeight="1" x14ac:dyDescent="0.25">
      <c r="A34" s="23"/>
      <c r="B34" s="106" t="s">
        <v>179</v>
      </c>
      <c r="C34" s="99" t="s">
        <v>180</v>
      </c>
      <c r="D34" s="107" t="s">
        <v>181</v>
      </c>
      <c r="E34" s="107"/>
    </row>
    <row r="35" spans="1:5" ht="31.5" customHeight="1" x14ac:dyDescent="0.25">
      <c r="A35" s="16"/>
      <c r="B35" s="104" t="s">
        <v>182</v>
      </c>
      <c r="C35" s="97" t="s">
        <v>183</v>
      </c>
      <c r="D35" s="105" t="s">
        <v>184</v>
      </c>
      <c r="E35" s="105"/>
    </row>
    <row r="36" spans="1:5" ht="29.25" customHeight="1" x14ac:dyDescent="0.25">
      <c r="A36" s="23"/>
      <c r="B36" s="106" t="s">
        <v>185</v>
      </c>
      <c r="C36" s="99" t="s">
        <v>186</v>
      </c>
      <c r="D36" s="107" t="s">
        <v>187</v>
      </c>
      <c r="E36" s="107"/>
    </row>
    <row r="37" spans="1:5" ht="21.75" customHeight="1" x14ac:dyDescent="0.25">
      <c r="A37" s="16"/>
      <c r="B37" s="104" t="s">
        <v>188</v>
      </c>
      <c r="C37" s="97" t="s">
        <v>189</v>
      </c>
      <c r="D37" s="105" t="s">
        <v>190</v>
      </c>
      <c r="E37" s="105"/>
    </row>
    <row r="38" spans="1:5" ht="26.25" customHeight="1" x14ac:dyDescent="0.25">
      <c r="A38" s="23"/>
      <c r="B38" s="106" t="s">
        <v>191</v>
      </c>
      <c r="C38" s="99" t="s">
        <v>192</v>
      </c>
      <c r="D38" s="107" t="s">
        <v>193</v>
      </c>
      <c r="E38" s="107"/>
    </row>
    <row r="39" spans="1:5" ht="31.5" customHeight="1" x14ac:dyDescent="0.25">
      <c r="A39" s="16"/>
      <c r="B39" s="104" t="s">
        <v>194</v>
      </c>
      <c r="C39" s="97" t="s">
        <v>195</v>
      </c>
      <c r="D39" s="105" t="s">
        <v>196</v>
      </c>
      <c r="E39" s="105"/>
    </row>
    <row r="40" spans="1:5" ht="30.75" customHeight="1" x14ac:dyDescent="0.25">
      <c r="A40" s="23"/>
      <c r="B40" s="106" t="s">
        <v>197</v>
      </c>
      <c r="C40" s="99" t="s">
        <v>198</v>
      </c>
      <c r="D40" s="107" t="s">
        <v>199</v>
      </c>
      <c r="E40" s="107"/>
    </row>
    <row r="41" spans="1:5" ht="31.5" customHeight="1" x14ac:dyDescent="0.25">
      <c r="A41" s="100"/>
      <c r="B41" s="101" t="s">
        <v>200</v>
      </c>
      <c r="C41" s="101"/>
      <c r="D41" s="101"/>
      <c r="E41" s="101"/>
    </row>
    <row r="43" spans="1:5" x14ac:dyDescent="0.25">
      <c r="A43" s="84" t="s">
        <v>201</v>
      </c>
      <c r="B43" s="84"/>
      <c r="C43" s="84"/>
      <c r="D43" s="84"/>
      <c r="E43" s="84"/>
    </row>
  </sheetData>
  <sheetProtection algorithmName="SHA-512" hashValue="kejqFbgesz17231Zf96hyz64x4VhJHgjQ/Ccd+5r10wBm/dBMDcwCvkEJiHqSO3YWulNMhEZV0eN2C9x/k5cbw==" saltValue="JMwRmBSNfQh4X17KMWPvwg==" spinCount="100000" sheet="1" objects="1" scenarios="1"/>
  <mergeCells count="21">
    <mergeCell ref="D38:E38"/>
    <mergeCell ref="D39:E39"/>
    <mergeCell ref="D40:E40"/>
    <mergeCell ref="B41:E41"/>
    <mergeCell ref="A43:E43"/>
    <mergeCell ref="D33:E33"/>
    <mergeCell ref="D34:E34"/>
    <mergeCell ref="D35:E35"/>
    <mergeCell ref="D36:E36"/>
    <mergeCell ref="D37:E37"/>
    <mergeCell ref="B27:E27"/>
    <mergeCell ref="A29:E29"/>
    <mergeCell ref="D30:E30"/>
    <mergeCell ref="D31:E31"/>
    <mergeCell ref="D32:E32"/>
    <mergeCell ref="A1:E1"/>
    <mergeCell ref="A3:E3"/>
    <mergeCell ref="A5:E5"/>
    <mergeCell ref="B15:D15"/>
    <mergeCell ref="A17:E17"/>
    <mergeCell ref="B2:E2"/>
  </mergeCells>
  <pageMargins left="0.75" right="0.75" top="1" bottom="1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0"/>
  <sheetViews>
    <sheetView showGridLines="0" zoomScaleNormal="100" workbookViewId="0">
      <selection activeCell="D11" sqref="D11"/>
    </sheetView>
  </sheetViews>
  <sheetFormatPr defaultColWidth="8.7109375" defaultRowHeight="15" x14ac:dyDescent="0.25"/>
  <cols>
    <col min="1" max="1" width="4" style="1" customWidth="1"/>
    <col min="2" max="2" width="150.7109375" style="1" customWidth="1"/>
    <col min="3" max="3" width="4" style="1" hidden="1" customWidth="1"/>
    <col min="4" max="16384" width="8.7109375" style="1"/>
  </cols>
  <sheetData>
    <row r="1" spans="1:3" ht="18.75" x14ac:dyDescent="0.25">
      <c r="A1" s="7" t="s">
        <v>202</v>
      </c>
      <c r="B1" s="7"/>
      <c r="C1" s="7"/>
    </row>
    <row r="3" spans="1:3" ht="21.75" customHeight="1" x14ac:dyDescent="0.25">
      <c r="A3" s="3"/>
      <c r="B3" s="4" t="s">
        <v>203</v>
      </c>
      <c r="C3" s="3"/>
    </row>
    <row r="4" spans="1:3" ht="7.5" customHeight="1" x14ac:dyDescent="0.25"/>
    <row r="5" spans="1:3" ht="30" customHeight="1" x14ac:dyDescent="0.25">
      <c r="A5" s="2"/>
      <c r="B5" s="5" t="s">
        <v>204</v>
      </c>
      <c r="C5" s="2"/>
    </row>
    <row r="6" spans="1:3" ht="7.5" customHeight="1" x14ac:dyDescent="0.25"/>
    <row r="7" spans="1:3" ht="21.75" customHeight="1" x14ac:dyDescent="0.25">
      <c r="A7" s="3"/>
      <c r="B7" s="4" t="s">
        <v>205</v>
      </c>
      <c r="C7" s="3"/>
    </row>
    <row r="8" spans="1:3" ht="7.5" customHeight="1" x14ac:dyDescent="0.25"/>
    <row r="9" spans="1:3" ht="21.75" customHeight="1" x14ac:dyDescent="0.25">
      <c r="A9" s="2"/>
      <c r="B9" s="5" t="s">
        <v>206</v>
      </c>
      <c r="C9" s="2"/>
    </row>
    <row r="10" spans="1:3" ht="7.5" customHeight="1" x14ac:dyDescent="0.25"/>
    <row r="11" spans="1:3" ht="21.75" customHeight="1" x14ac:dyDescent="0.25">
      <c r="A11" s="3"/>
      <c r="B11" s="4" t="s">
        <v>207</v>
      </c>
      <c r="C11" s="3"/>
    </row>
    <row r="12" spans="1:3" ht="7.5" customHeight="1" x14ac:dyDescent="0.25"/>
    <row r="13" spans="1:3" ht="21.75" customHeight="1" x14ac:dyDescent="0.25">
      <c r="A13" s="2"/>
      <c r="B13" s="5" t="s">
        <v>208</v>
      </c>
      <c r="C13" s="2"/>
    </row>
    <row r="14" spans="1:3" ht="7.5" customHeight="1" x14ac:dyDescent="0.25"/>
    <row r="15" spans="1:3" ht="21.75" customHeight="1" x14ac:dyDescent="0.25">
      <c r="A15" s="3"/>
      <c r="B15" s="4" t="s">
        <v>209</v>
      </c>
      <c r="C15" s="3"/>
    </row>
    <row r="16" spans="1:3" ht="7.5" customHeight="1" x14ac:dyDescent="0.25"/>
    <row r="17" spans="1:3" ht="21.75" customHeight="1" x14ac:dyDescent="0.25">
      <c r="A17" s="2"/>
      <c r="B17" s="5" t="s">
        <v>210</v>
      </c>
      <c r="C17" s="2"/>
    </row>
    <row r="18" spans="1:3" ht="7.5" customHeight="1" x14ac:dyDescent="0.25"/>
    <row r="19" spans="1:3" ht="42" customHeight="1" x14ac:dyDescent="0.25">
      <c r="A19" s="3"/>
      <c r="B19" s="4" t="s">
        <v>211</v>
      </c>
      <c r="C19" s="3"/>
    </row>
    <row r="20" spans="1:3" ht="7.5" customHeight="1" x14ac:dyDescent="0.25"/>
    <row r="21" spans="1:3" ht="36.75" customHeight="1" x14ac:dyDescent="0.25">
      <c r="A21" s="2"/>
      <c r="B21" s="6" t="s">
        <v>212</v>
      </c>
      <c r="C21" s="2"/>
    </row>
    <row r="22" spans="1:3" ht="6.75" customHeight="1" x14ac:dyDescent="0.25"/>
    <row r="23" spans="1:3" ht="32.25" customHeight="1" x14ac:dyDescent="0.25">
      <c r="A23" s="3"/>
      <c r="B23" s="4" t="s">
        <v>213</v>
      </c>
      <c r="C23" s="3"/>
    </row>
    <row r="24" spans="1:3" ht="7.5" customHeight="1" x14ac:dyDescent="0.25"/>
    <row r="25" spans="1:3" ht="28.5" customHeight="1" x14ac:dyDescent="0.25">
      <c r="A25" s="2"/>
      <c r="B25" s="5" t="s">
        <v>214</v>
      </c>
      <c r="C25" s="2"/>
    </row>
    <row r="26" spans="1:3" ht="7.5" customHeight="1" x14ac:dyDescent="0.25"/>
    <row r="27" spans="1:3" ht="36.75" customHeight="1" x14ac:dyDescent="0.25">
      <c r="A27" s="3"/>
      <c r="B27" s="4" t="s">
        <v>215</v>
      </c>
      <c r="C27" s="3"/>
    </row>
    <row r="28" spans="1:3" ht="7.5" customHeight="1" x14ac:dyDescent="0.25"/>
    <row r="30" spans="1:3" x14ac:dyDescent="0.25">
      <c r="A30" s="8" t="s">
        <v>216</v>
      </c>
      <c r="B30" s="8"/>
      <c r="C30" s="8"/>
    </row>
  </sheetData>
  <mergeCells count="2">
    <mergeCell ref="A1:C1"/>
    <mergeCell ref="A30:C30"/>
  </mergeCells>
  <pageMargins left="0.75" right="0.75" top="1" bottom="1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📊 Tax Calculator</vt:lpstr>
      <vt:lpstr>📋 Tax Slabs Reference</vt:lpstr>
      <vt:lpstr>📘 How to Use</vt:lpstr>
      <vt:lpstr>'📊 Tax Calculator'!Print_Area</vt:lpstr>
      <vt:lpstr>'📋 Tax Slabs Reference'!Print_Area</vt:lpstr>
      <vt:lpstr>'📘 How to Use'!Print_Area</vt:lpstr>
      <vt:lpstr>'📊 Tax Calculator'!Print_Titles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0</cp:revision>
  <dcterms:created xsi:type="dcterms:W3CDTF">2026-05-22T06:38:07Z</dcterms:created>
  <dcterms:modified xsi:type="dcterms:W3CDTF">2026-05-25T09:35:21Z</dcterms:modified>
  <dc:language>en-US</dc:language>
</cp:coreProperties>
</file>