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ACER Data website\MAYA\taxbizmantra site\EXCEL Tax Template\House property tax claculator\"/>
    </mc:Choice>
  </mc:AlternateContent>
  <xr:revisionPtr revIDLastSave="0" documentId="13_ncr:1_{C9ED71E2-6565-4452-8B33-9D813ADB90A7}" xr6:coauthVersionLast="47" xr6:coauthVersionMax="47" xr10:uidLastSave="{00000000-0000-0000-0000-000000000000}"/>
  <bookViews>
    <workbookView xWindow="-120" yWindow="-120" windowWidth="25440" windowHeight="15270" tabRatio="500" activeTab="1" xr2:uid="{00000000-000D-0000-FFFF-FFFF00000000}"/>
  </bookViews>
  <sheets>
    <sheet name="📄 Cover Page" sheetId="1" r:id="rId1"/>
    <sheet name="🏠 House Property Calculator" sheetId="2" r:id="rId2"/>
    <sheet name="📘 How to Use"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6" i="2" l="1"/>
  <c r="C26" i="2"/>
  <c r="E26" i="2" s="1"/>
  <c r="D25" i="2"/>
  <c r="C25" i="2"/>
  <c r="E25" i="2" s="1"/>
  <c r="C20" i="2"/>
  <c r="D17" i="2"/>
  <c r="D16" i="2"/>
  <c r="D15" i="2"/>
  <c r="D14" i="2"/>
  <c r="D13" i="2"/>
  <c r="D9" i="2"/>
  <c r="D8" i="2"/>
  <c r="D20" i="2" l="1"/>
  <c r="C21" i="2"/>
  <c r="D21" i="2" l="1"/>
  <c r="C22" i="2"/>
  <c r="D22" i="2" l="1"/>
  <c r="D28" i="2" s="1"/>
  <c r="C28" i="2"/>
  <c r="D33" i="2" l="1"/>
  <c r="D32" i="2"/>
  <c r="D36" i="2" s="1"/>
  <c r="C33" i="2"/>
  <c r="C32" i="2"/>
  <c r="E28" i="2"/>
  <c r="D46" i="2" l="1"/>
  <c r="D40" i="2"/>
  <c r="D39" i="2"/>
  <c r="D45" i="2"/>
  <c r="D41" i="2"/>
  <c r="E32" i="2"/>
  <c r="C36" i="2"/>
  <c r="E33" i="2"/>
  <c r="E36" i="2" l="1"/>
  <c r="C45" i="2"/>
  <c r="C46" i="2"/>
  <c r="E46" i="2" s="1"/>
  <c r="C40" i="2"/>
  <c r="E40" i="2" s="1"/>
  <c r="C41" i="2"/>
  <c r="E41" i="2" s="1"/>
  <c r="C39" i="2"/>
  <c r="D47" i="2"/>
  <c r="D42" i="2"/>
  <c r="D50" i="2" s="1"/>
  <c r="E45" i="2" l="1"/>
  <c r="C47" i="2"/>
  <c r="E47" i="2" s="1"/>
  <c r="E39" i="2"/>
  <c r="C42" i="2"/>
  <c r="D51" i="2"/>
  <c r="D52" i="2" s="1"/>
  <c r="E42" i="2" l="1"/>
  <c r="C50" i="2"/>
  <c r="E50" i="2" l="1"/>
  <c r="C51" i="2"/>
  <c r="E51" i="2" s="1"/>
  <c r="C52" i="2"/>
  <c r="E52" i="2" l="1"/>
  <c r="A55" i="2"/>
</calcChain>
</file>

<file path=xl/sharedStrings.xml><?xml version="1.0" encoding="utf-8"?>
<sst xmlns="http://schemas.openxmlformats.org/spreadsheetml/2006/main" count="103" uniqueCount="91">
  <si>
    <t>TAXBIZMANTRA.COM</t>
  </si>
  <si>
    <t>Free Excel Utility Series — Income Tax Act, 2025</t>
  </si>
  <si>
    <t>Income from House Property Calculator</t>
  </si>
  <si>
    <t>Sections 21 &amp; 22, Income Tax Act, 2025 (formerly Sections 23 &amp; 24 of the 1961 Act)</t>
  </si>
  <si>
    <t>Tax Year 2026-27 (FY 2026-27)  |  Self-Occupied &amp; Let-Out  |  Free Download</t>
  </si>
  <si>
    <t xml:space="preserve">  ✅  WHAT THIS CALCULATOR DOES</t>
  </si>
  <si>
    <t xml:space="preserve">  •  Computes Net Annual Value, the 30% standard deduction (Sec 22), and home loan interest deduction for one property — Self-Occupied or Let-Out.</t>
  </si>
  <si>
    <t xml:space="preserve">  •  Correctly applies the New Regime rule: home loan interest on a Self-Occupied property is NOT deductible at all under the New Regime, but fully deductible for Let-Out property under both regimes.</t>
  </si>
  <si>
    <t xml:space="preserve">  •  Applies the ₹2,00,000 interest cap (Self-Occupied, Old Regime only) and the ₹2,00,000 loss set-off ceiling against other income (Old Regime only).</t>
  </si>
  <si>
    <t xml:space="preserve">  •  Includes a Pre-Construction Interest field (1/5th annual instalment) for under-construction property loans.</t>
  </si>
  <si>
    <t xml:space="preserve">  •  Blends the result with your other income and computes final tax under New vs Old Regime, with full slab, rebate, marginal relief, and surcharge (including surcharge marginal relief).</t>
  </si>
  <si>
    <t xml:space="preserve">  •  Zero formula errors — every cell recalculates instantly when you change an input.</t>
  </si>
  <si>
    <t xml:space="preserve">  📁  INSIDE THIS WORKBOOK</t>
  </si>
  <si>
    <t xml:space="preserve">  ►</t>
  </si>
  <si>
    <t>🏠 House Property Calculator</t>
  </si>
  <si>
    <t>Enter your property details and get your net taxable income and tax.</t>
  </si>
  <si>
    <t>📘 How to Use</t>
  </si>
  <si>
    <t>A step-by-step walkthrough of the calculator.</t>
  </si>
  <si>
    <t xml:space="preserve">  ⚠️  Models ONE property. If you own two Self-Occupied properties (both allowed as NIL-value under the law), the combined ₹2,00,000 interest cap applies across BOTH — add both loans' interest together and enter the combined figure. A third or further property is deemed Let-Out. For estimation only — not a substitute for professional tax advice.</t>
  </si>
  <si>
    <t>© 2025-26 taxbizmantra.com  |  Free Tax Excel Utility Series  |  Income from House Property Calculator</t>
  </si>
  <si>
    <t>Income from House Property</t>
  </si>
  <si>
    <t xml:space="preserve">  Tax Year 2026-27 (FY 2026-27)  |  Sections 21 &amp; 22, Income Tax Act, 2025</t>
  </si>
  <si>
    <t xml:space="preserve">  ⚡  Blue cells are INPUT fields  |  All other cells are auto-calculated</t>
  </si>
  <si>
    <t xml:space="preserve">  Particulars</t>
  </si>
  <si>
    <t>New Regime</t>
  </si>
  <si>
    <t>Old Regime</t>
  </si>
  <si>
    <t>Difference</t>
  </si>
  <si>
    <t xml:space="preserve">  📋  SECTION A : BASIC DETAILS</t>
  </si>
  <si>
    <t xml:space="preserve">  ► Age Category  [Select from dropdown ▼]</t>
  </si>
  <si>
    <t>Below 60 yrs</t>
  </si>
  <si>
    <t>-</t>
  </si>
  <si>
    <t xml:space="preserve">  🏡  SECTION B : PROPERTY DETAILS</t>
  </si>
  <si>
    <t xml:space="preserve">  Models ONE property. Max 2 properties can be Self-Occupied — see the note on the Cover Page for combining a second property's interest.</t>
  </si>
  <si>
    <t xml:space="preserve">  ► Property Type  [Select from dropdown ▼]</t>
  </si>
  <si>
    <t>Let-Out</t>
  </si>
  <si>
    <t xml:space="preserve">  ► Annual Rent Received/Receivable (leave 0 if Self-Occupied)</t>
  </si>
  <si>
    <t xml:space="preserve">  ► Municipal Taxes Paid during the Year (leave 0 if Self-Occupied)</t>
  </si>
  <si>
    <t xml:space="preserve">  ► Home Loan Interest Paid this year (Sec 22(b))</t>
  </si>
  <si>
    <t xml:space="preserve">  ► Pre-Construction Interest — Instalment for this year (Total pre-construction interest ÷ 5, Sec 22(c))</t>
  </si>
  <si>
    <t xml:space="preserve">  🧮  SECTION C : COMPUTATION OF INCOME FROM HOUSE PROPERTY</t>
  </si>
  <si>
    <t xml:space="preserve">  Gross Annual Value (Sec 21) — NIL if Self-Occupied</t>
  </si>
  <si>
    <t xml:space="preserve">  Net Annual Value (GAV − Municipal Taxes)</t>
  </si>
  <si>
    <t xml:space="preserve">  Standard Deduction @ 30% of NAV (Sec 22(a)) — only if NAV is positive</t>
  </si>
  <si>
    <t xml:space="preserve">  Interest Deduction — differs by regime for Self-Occupied property</t>
  </si>
  <si>
    <t xml:space="preserve">  Interest Allowed — New Regime (NIL if Self-Occupied — not deductible under New Regime)</t>
  </si>
  <si>
    <t xml:space="preserve">  Interest Allowed — Old Regime (Self-Occupied capped at ₹2,00,000 · Let-Out uncapped)</t>
  </si>
  <si>
    <t xml:space="preserve">  Net Income / (Loss) from House Property, before set-off restriction</t>
  </si>
  <si>
    <t xml:space="preserve">  ⚖️  SECTION D : LOSS SET-OFF TREATMENT (differs by regime)</t>
  </si>
  <si>
    <t xml:space="preserve">  New Regime: House Property loss CANNOT be set off against other income (any amount) · Old Regime: capped at ₹2,00,000 set-off against other income</t>
  </si>
  <si>
    <t xml:space="preserve">  TAXABLE Income from House Property (added to Other Income below)</t>
  </si>
  <si>
    <t xml:space="preserve">  House Property Loss Carried Forward (informational — usable against future years' HP income, upto 8 Tax Years)</t>
  </si>
  <si>
    <t xml:space="preserve">  💼  SECTION E : COMBINED TAXABLE INCOME</t>
  </si>
  <si>
    <t xml:space="preserve">  Combined Taxable Income (Other Income + Taxable House Property Income)</t>
  </si>
  <si>
    <t xml:space="preserve">  📊  SECTION F : SLAB TAX ON COMBINED INCOME</t>
  </si>
  <si>
    <t xml:space="preserve">  Slab Tax on Combined Income</t>
  </si>
  <si>
    <t xml:space="preserve">  Less: Rebate u/s 87A (New: ₹60,000 if income ≤ ₹12L | Old: ₹12,500 if income ≤ ₹5L)</t>
  </si>
  <si>
    <t xml:space="preserve">  Less: Marginal Relief u/s 87A (New: income ₹12L–₹12.75L | Old: income ₹5L–₹5.1L)</t>
  </si>
  <si>
    <t xml:space="preserve">  Tax After Rebate &amp; Marginal Relief</t>
  </si>
  <si>
    <t xml:space="preserve">  📈  SECTION G : SURCHARGE (with Marginal Relief)</t>
  </si>
  <si>
    <t xml:space="preserve">  Surcharge (applicable if income &gt; ₹50 Lakhs)</t>
  </si>
  <si>
    <t xml:space="preserve">  Less: Marginal Relief on Surcharge (smooths the surcharge-threshold cliff)</t>
  </si>
  <si>
    <t xml:space="preserve">  Surcharge After Marginal Relief</t>
  </si>
  <si>
    <t xml:space="preserve">  ✅  SECTION H : FINAL TAX PAYABLE</t>
  </si>
  <si>
    <t xml:space="preserve">  Tax + Surcharge, before Cess</t>
  </si>
  <si>
    <t xml:space="preserve">  Health &amp; Education Cess @ 4%</t>
  </si>
  <si>
    <t xml:space="preserve">  TOTAL TAX PAYABLE (incl. Cess)</t>
  </si>
  <si>
    <t xml:space="preserve">  ✅  SECTION I : REGIME RECOMMENDATION</t>
  </si>
  <si>
    <t xml:space="preserve">  📌  SECTION J : IMPORTANT NOTES &amp; DISCLAIMERS</t>
  </si>
  <si>
    <t xml:space="preserve">  1.  GOVERNING SECTIONS: Section 21 (Annual Value) and Section 22 (Deductions) of the Income Tax Act, 2025 — replacing Sections 23 and 24 of the Income-tax Act, 1961, effective 1 April 2026.</t>
  </si>
  <si>
    <t xml:space="preserve">  2.  SELF-OCCUPIED, NEW REGIME: Home loan interest on a Self-Occupied property is NOT deductible at all under the New Regime — Net Annual Value is NIL, so there is nothing for the interest to be set off against. This is a well-established restriction, applied correctly here.</t>
  </si>
  <si>
    <t xml:space="preserve">  3.  SELF-OCCUPIED, OLD REGIME: Interest is deductible up to a ceiling of ₹2,00,000 per year.</t>
  </si>
  <si>
    <t xml:space="preserve">  4.  LET-OUT PROPERTY: Interest is fully deductible with no ceiling, under BOTH regimes, since it is set off against actual rental income rather than a NIL annual value.</t>
  </si>
  <si>
    <t xml:space="preserve">  5.  TWO SELF-OCCUPIED PROPERTIES: The law allows up to two properties to be treated as Self-Occupied (NIL annual value) at the taxpayer's option. If you have two, the ₹2,00,000 interest ceiling (Old Regime) applies to the COMBINED interest across both — add both loans' interest and enter the total in this calculator. A third or further property is deemed Let-Out (taxed on notional rent) even if actually vacant.</t>
  </si>
  <si>
    <t xml:space="preserve">  6.  PRE-CONSTRUCTION INTEREST: Interest paid before the year of completion is aggregated and claimed in 5 equal annual instalments starting from the year of completion (Sec 22(c)). Enter only this year's instalment (Total pre-construction interest ÷ 5), not the full amount.</t>
  </si>
  <si>
    <t xml:space="preserve">  7.  LOSS SET-OFF — NEW REGIME: A House Property loss cannot be set off against any other head of income in the New Regime, for any amount. It is shown separately and can only be carried forward for set-off against future years' House Property income.</t>
  </si>
  <si>
    <t xml:space="preserve">  8.  LOSS SET-OFF — OLD REGIME: Up to ₹2,00,000 of House Property loss can be set off against other income in the same year. Any excess is carried forward (up to 8 subsequent Tax Years, provided the return is filed by the due date).</t>
  </si>
  <si>
    <t xml:space="preserve">  9.  GROSS ANNUAL VALUE: This calculator takes Actual Rent Received/Receivable directly as the Gross Annual Value. It does not separately model the 'expected rent' test (comparing Municipal Value, Fair Rent, and Standard Rent) that technically determines GAV under the law — in most straightforward cases actual rent is the governing figure, but verify separately if your municipal/fair rent materially exceeds actual rent.</t>
  </si>
  <si>
    <t xml:space="preserve">  10.  DISCLAIMER: For estimation and planning purposes only. Not a substitute for professional tax advice.</t>
  </si>
  <si>
    <t>HOW TO USE — Income from House Property Calculator</t>
  </si>
  <si>
    <t xml:space="preserve">  STEP 1:  Open the 🏠 House Property Calculator sheet. Enter your Age Category and Other Taxable Income (Salary/Business/Other Sources) in Section A.</t>
  </si>
  <si>
    <t xml:space="preserve">  STEP 2:  Section B — Select Property Type: Self-Occupied or Let-Out. If Let-Out, enter Annual Rent Received/Receivable and Municipal Taxes Paid (leave both at 0 if Self-Occupied).</t>
  </si>
  <si>
    <t xml:space="preserve">  STEP 3:  Enter Home Loan Interest paid this year. If the property is under construction or was recently completed, also enter the Pre-Construction Interest instalment (total pre-construction interest ÷ 5 — see Note 6 on the calculator sheet).</t>
  </si>
  <si>
    <t xml:space="preserve">  STEP 4:  Section C computes Gross/Net Annual Value, the 30% standard deduction, and the interest allowed — separately for New and Old Regime, since Self-Occupied interest treatment differs materially between the two.</t>
  </si>
  <si>
    <t xml:space="preserve">  STEP 5:  Section D applies the correct loss set-off rule for each regime — New Regime disallows any set-off against other income; Old Regime allows up to ₹2,00,000.</t>
  </si>
  <si>
    <t xml:space="preserve">  STEP 6:  Sections E–H blend the result with your other income and compute the final tax — slab tax, rebate, marginal relief, surcharge (with full marginal relief), and cess — for both regimes.</t>
  </si>
  <si>
    <t xml:space="preserve">  STEP 7:  Section I shows the REGIME RECOMMENDATION — which regime results in lower tax for your situation.</t>
  </si>
  <si>
    <t xml:space="preserve">  TWO SELF-OCCUPIED PROPERTIES:  If you're treating two properties as Self-Occupied, add both loans' interest together and enter the combined figure — the ₹2,00,000 Old-Regime ceiling applies across both, not per property.</t>
  </si>
  <si>
    <t xml:space="preserve">  WHO IS THIS FOR?:  Homeowners with a self-occupied or rented-out property who want to estimate their tax liability and compare regimes.</t>
  </si>
  <si>
    <t xml:space="preserve">  DISCLAIMER:  For estimation only, based on the Income Tax Act, 2025. Does not model the full 'expected rent' test for Gross Annual Value — see Note 9 on the calculator sheet. Always confirm current provisions before filing your return.</t>
  </si>
  <si>
    <t>© taxbizmantra.com  |  Free Tax Excel Utility Series  |  Income from House Property Calculator</t>
  </si>
  <si>
    <t xml:space="preserve">  ► Other Ordinary Slab-Rate Taxable Income (Salary/Business/Other Sources, Net) — Annual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</si>
</sst>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1"/>
    </font>
    <font>
      <b/>
      <sz val="22"/>
      <color rgb="FFF9A825"/>
      <name val="Times New Roman"/>
      <family val="1"/>
    </font>
    <font>
      <i/>
      <sz val="11"/>
      <color rgb="FFFFFFFF"/>
      <name val="Times New Roman"/>
      <family val="1"/>
    </font>
    <font>
      <b/>
      <sz val="26"/>
      <color rgb="FF1A237E"/>
      <name val="Times New Roman"/>
      <family val="1"/>
    </font>
    <font>
      <i/>
      <sz val="12"/>
      <color rgb="FF212121"/>
      <name val="Times New Roman"/>
      <family val="1"/>
    </font>
    <font>
      <b/>
      <sz val="11"/>
      <color rgb="FFFFFFFF"/>
      <name val="Times New Roman"/>
      <family val="1"/>
    </font>
    <font>
      <b/>
      <sz val="12"/>
      <color rgb="FFFFFFFF"/>
      <name val="Times New Roman"/>
      <family val="1"/>
    </font>
    <font>
      <sz val="10"/>
      <color rgb="FF212121"/>
      <name val="Times New Roman"/>
      <family val="1"/>
    </font>
    <font>
      <b/>
      <sz val="10"/>
      <color rgb="FF1A237E"/>
      <name val="Times New Roman"/>
      <family val="1"/>
    </font>
    <font>
      <i/>
      <sz val="9"/>
      <color rgb="FF212121"/>
      <name val="Times New Roman"/>
      <family val="1"/>
    </font>
    <font>
      <b/>
      <sz val="9"/>
      <color rgb="FFC62828"/>
      <name val="Times New Roman"/>
      <family val="1"/>
    </font>
    <font>
      <sz val="9"/>
      <color rgb="FFF9A825"/>
      <name val="Times New Roman"/>
      <family val="1"/>
    </font>
    <font>
      <b/>
      <sz val="18"/>
      <color rgb="FFF9A825"/>
      <name val="Times New Roman"/>
      <family val="1"/>
    </font>
    <font>
      <b/>
      <sz val="13"/>
      <color rgb="FFFFFFFF"/>
      <name val="Times New Roman"/>
      <family val="1"/>
    </font>
    <font>
      <sz val="10"/>
      <color rgb="FFFFFFFF"/>
      <name val="Times New Roman"/>
      <family val="1"/>
    </font>
    <font>
      <sz val="9"/>
      <color rgb="FF212121"/>
      <name val="Times New Roman"/>
      <family val="1"/>
    </font>
    <font>
      <b/>
      <sz val="10"/>
      <color rgb="FFFFFFFF"/>
      <name val="Times New Roman"/>
      <family val="1"/>
    </font>
    <font>
      <sz val="10"/>
      <color rgb="FF0000FF"/>
      <name val="Times New Roman"/>
      <family val="1"/>
    </font>
    <font>
      <sz val="10"/>
      <color rgb="FF9E9E9E"/>
      <name val="Times New Roman"/>
      <family val="1"/>
    </font>
    <font>
      <sz val="9"/>
      <color rgb="FF9E9E9E"/>
      <name val="Times New Roman"/>
      <family val="1"/>
    </font>
    <font>
      <b/>
      <sz val="10"/>
      <color rgb="FF212121"/>
      <name val="Times New Roman"/>
      <family val="1"/>
    </font>
    <font>
      <b/>
      <sz val="10"/>
      <color rgb="FF9E9E9E"/>
      <name val="Times New Roman"/>
      <family val="1"/>
    </font>
    <font>
      <b/>
      <sz val="12"/>
      <color rgb="FFF9A825"/>
      <name val="Times New Roman"/>
      <family val="1"/>
    </font>
    <font>
      <b/>
      <sz val="13"/>
      <color rgb="FF2E7D32"/>
      <name val="Times New Roman"/>
      <family val="1"/>
    </font>
    <font>
      <sz val="9"/>
      <color rgb="FFC62828"/>
      <name val="Times New Roman"/>
      <family val="1"/>
    </font>
    <font>
      <b/>
      <sz val="14"/>
      <color rgb="FFF9A825"/>
      <name val="Times New Roman"/>
      <family val="1"/>
    </font>
    <font>
      <b/>
      <sz val="11"/>
      <color rgb="FF212121"/>
      <name val="Times New Roman"/>
      <family val="1"/>
    </font>
    <font>
      <sz val="11"/>
      <color rgb="FFF9A825"/>
      <name val="Times New Roman"/>
      <family val="1"/>
    </font>
    <font>
      <sz val="11"/>
      <color theme="1"/>
      <name val="Times New Roman"/>
      <family val="1"/>
    </font>
  </fonts>
  <fills count="13">
    <fill>
      <patternFill patternType="none"/>
    </fill>
    <fill>
      <patternFill patternType="gray125"/>
    </fill>
    <fill>
      <patternFill patternType="solid">
        <fgColor rgb="FF1A237E"/>
        <bgColor rgb="FF333399"/>
      </patternFill>
    </fill>
    <fill>
      <patternFill patternType="solid">
        <fgColor rgb="FFE65100"/>
        <bgColor rgb="FFC62828"/>
      </patternFill>
    </fill>
    <fill>
      <patternFill patternType="solid">
        <fgColor rgb="FFE8EAF6"/>
        <bgColor rgb="FFDCEEFF"/>
      </patternFill>
    </fill>
    <fill>
      <patternFill patternType="solid">
        <fgColor rgb="FFFFFFFF"/>
        <bgColor rgb="FFFFFDE7"/>
      </patternFill>
    </fill>
    <fill>
      <patternFill patternType="solid">
        <fgColor rgb="FFFFEBEE"/>
        <bgColor rgb="FFFFF3E0"/>
      </patternFill>
    </fill>
    <fill>
      <patternFill patternType="solid">
        <fgColor rgb="FFFFFDE7"/>
        <bgColor rgb="FFFFF3E0"/>
      </patternFill>
    </fill>
    <fill>
      <patternFill patternType="solid">
        <fgColor rgb="FFDCEEFF"/>
        <bgColor rgb="FFE8EAF6"/>
      </patternFill>
    </fill>
    <fill>
      <patternFill patternType="solid">
        <fgColor rgb="FFF5F5F5"/>
        <bgColor rgb="FFE8F5E9"/>
      </patternFill>
    </fill>
    <fill>
      <patternFill patternType="solid">
        <fgColor rgb="FFC5CAE9"/>
        <bgColor rgb="FFD0D0D0"/>
      </patternFill>
    </fill>
    <fill>
      <patternFill patternType="solid">
        <fgColor rgb="FFFFF3E0"/>
        <bgColor rgb="FFFFEBEE"/>
      </patternFill>
    </fill>
    <fill>
      <patternFill patternType="solid">
        <fgColor rgb="FFE8F5E9"/>
        <bgColor rgb="FFF5F5F5"/>
      </patternFill>
    </fill>
  </fills>
  <borders count="2">
    <border>
      <left/>
      <right/>
      <top/>
      <bottom/>
      <diagonal/>
    </border>
    <border>
      <left style="thin">
        <color rgb="FFD0D0D0"/>
      </left>
      <right style="thin">
        <color rgb="FFD0D0D0"/>
      </right>
      <top style="thin">
        <color rgb="FFD0D0D0"/>
      </top>
      <bottom style="thin">
        <color rgb="FFD0D0D0"/>
      </bottom>
      <diagonal/>
    </border>
  </borders>
  <cellStyleXfs count="1">
    <xf numFmtId="0" fontId="0" fillId="0" borderId="0"/>
  </cellStyleXfs>
  <cellXfs count="69">
    <xf numFmtId="0" fontId="0" fillId="0" borderId="0" xfId="0"/>
    <xf numFmtId="0" fontId="26" fillId="4" borderId="0" xfId="0" applyFont="1" applyFill="1" applyAlignment="1">
      <alignment vertical="center" wrapText="1"/>
    </xf>
    <xf numFmtId="0" fontId="26" fillId="5" borderId="0" xfId="0" applyFont="1" applyFill="1" applyAlignment="1">
      <alignment vertical="center" wrapText="1"/>
    </xf>
    <xf numFmtId="0" fontId="25" fillId="2" borderId="0" xfId="0" applyFont="1" applyFill="1" applyAlignment="1">
      <alignment horizontal="center" vertical="center"/>
    </xf>
    <xf numFmtId="0" fontId="27" fillId="2" borderId="0" xfId="0" applyFont="1" applyFill="1" applyAlignment="1">
      <alignment horizontal="center" vertical="center"/>
    </xf>
    <xf numFmtId="0" fontId="28" fillId="0" borderId="0" xfId="0" applyFont="1"/>
    <xf numFmtId="0" fontId="28" fillId="0" borderId="0" xfId="0" applyFont="1" applyProtection="1">
      <protection locked="0"/>
    </xf>
    <xf numFmtId="0" fontId="6" fillId="2" borderId="0" xfId="0" applyFont="1" applyFill="1" applyAlignment="1" applyProtection="1">
      <alignment horizontal="left" vertical="center" indent="1"/>
      <protection locked="0"/>
    </xf>
    <xf numFmtId="0" fontId="7" fillId="4" borderId="0" xfId="0" applyFont="1" applyFill="1" applyAlignment="1" applyProtection="1">
      <alignment horizontal="left" vertical="center" wrapText="1" indent="1"/>
      <protection locked="0"/>
    </xf>
    <xf numFmtId="0" fontId="7" fillId="5" borderId="0" xfId="0" applyFont="1" applyFill="1" applyAlignment="1" applyProtection="1">
      <alignment horizontal="left" vertical="center" wrapText="1" indent="1"/>
      <protection locked="0"/>
    </xf>
    <xf numFmtId="0" fontId="8" fillId="5" borderId="0" xfId="0" applyFont="1" applyFill="1" applyProtection="1">
      <protection locked="0"/>
    </xf>
    <xf numFmtId="0" fontId="9" fillId="5" borderId="0" xfId="0" applyFont="1" applyFill="1" applyAlignment="1" applyProtection="1">
      <alignment wrapText="1"/>
      <protection locked="0"/>
    </xf>
    <xf numFmtId="0" fontId="8" fillId="4" borderId="0" xfId="0" applyFont="1" applyFill="1" applyProtection="1">
      <protection locked="0"/>
    </xf>
    <xf numFmtId="0" fontId="9" fillId="4" borderId="0" xfId="0" applyFont="1" applyFill="1" applyAlignment="1" applyProtection="1">
      <alignment wrapText="1"/>
      <protection locked="0"/>
    </xf>
    <xf numFmtId="0" fontId="10" fillId="6" borderId="0" xfId="0" applyFont="1" applyFill="1" applyAlignment="1" applyProtection="1">
      <alignment horizontal="left" vertical="center" wrapText="1" indent="1"/>
      <protection locked="0"/>
    </xf>
    <xf numFmtId="0" fontId="11" fillId="2" borderId="0" xfId="0" applyFont="1" applyFill="1" applyAlignment="1" applyProtection="1">
      <alignment horizontal="center" vertical="center"/>
      <protection locked="0"/>
    </xf>
    <xf numFmtId="0" fontId="1" fillId="2" borderId="0" xfId="0" applyFont="1" applyFill="1" applyAlignment="1" applyProtection="1">
      <alignment horizontal="center" vertical="center"/>
    </xf>
    <xf numFmtId="0" fontId="2" fillId="2" borderId="0" xfId="0" applyFont="1" applyFill="1" applyAlignment="1" applyProtection="1">
      <alignment horizontal="center" vertical="center"/>
    </xf>
    <xf numFmtId="0" fontId="28" fillId="0" borderId="0" xfId="0" applyFont="1" applyProtection="1"/>
    <xf numFmtId="0" fontId="3" fillId="0" borderId="0" xfId="0" applyFont="1" applyAlignment="1" applyProtection="1">
      <alignment horizontal="center" vertical="center" wrapText="1"/>
    </xf>
    <xf numFmtId="0" fontId="4" fillId="0" borderId="0" xfId="0" applyFont="1" applyAlignment="1" applyProtection="1">
      <alignment horizontal="center" vertical="center"/>
    </xf>
    <xf numFmtId="0" fontId="5" fillId="3" borderId="0" xfId="0" applyFont="1" applyFill="1" applyAlignment="1" applyProtection="1">
      <alignment horizontal="center" vertical="center"/>
    </xf>
    <xf numFmtId="0" fontId="28" fillId="2" borderId="0" xfId="0" applyFont="1" applyFill="1" applyProtection="1">
      <protection locked="0"/>
    </xf>
    <xf numFmtId="0" fontId="5" fillId="2" borderId="0" xfId="0" applyFont="1" applyFill="1" applyAlignment="1" applyProtection="1">
      <alignment horizontal="left" vertical="center"/>
      <protection locked="0"/>
    </xf>
    <xf numFmtId="0" fontId="28" fillId="4" borderId="0" xfId="0" applyFont="1" applyFill="1" applyProtection="1">
      <protection locked="0"/>
    </xf>
    <xf numFmtId="0" fontId="7" fillId="4" borderId="0" xfId="0" applyFont="1" applyFill="1" applyAlignment="1" applyProtection="1">
      <alignment vertical="center" wrapText="1"/>
      <protection locked="0"/>
    </xf>
    <xf numFmtId="0" fontId="17" fillId="8" borderId="1" xfId="0" applyFont="1" applyFill="1" applyBorder="1" applyAlignment="1" applyProtection="1">
      <alignment horizontal="center" vertical="center"/>
      <protection locked="0"/>
    </xf>
    <xf numFmtId="0" fontId="18" fillId="9" borderId="1" xfId="0" applyFont="1" applyFill="1" applyBorder="1" applyAlignment="1" applyProtection="1">
      <alignment horizontal="center" vertical="center"/>
      <protection locked="0"/>
    </xf>
    <xf numFmtId="0" fontId="19" fillId="4" borderId="0" xfId="0" applyFont="1" applyFill="1" applyAlignment="1" applyProtection="1">
      <alignment horizontal="center" vertical="center"/>
      <protection locked="0"/>
    </xf>
    <xf numFmtId="0" fontId="28" fillId="5" borderId="0" xfId="0" applyFont="1" applyFill="1" applyProtection="1">
      <protection locked="0"/>
    </xf>
    <xf numFmtId="0" fontId="7" fillId="5" borderId="0" xfId="0" applyFont="1" applyFill="1" applyAlignment="1" applyProtection="1">
      <alignment vertical="center" wrapText="1"/>
      <protection locked="0"/>
    </xf>
    <xf numFmtId="3" fontId="17" fillId="8" borderId="1" xfId="0" applyNumberFormat="1" applyFont="1" applyFill="1" applyBorder="1" applyAlignment="1" applyProtection="1">
      <alignment horizontal="center" vertical="center"/>
      <protection locked="0"/>
    </xf>
    <xf numFmtId="3" fontId="18" fillId="9" borderId="1" xfId="0" applyNumberFormat="1" applyFont="1" applyFill="1" applyBorder="1" applyAlignment="1" applyProtection="1">
      <alignment horizontal="center" vertical="center"/>
      <protection locked="0"/>
    </xf>
    <xf numFmtId="0" fontId="19" fillId="5" borderId="0" xfId="0" applyFont="1" applyFill="1" applyAlignment="1" applyProtection="1">
      <alignment horizontal="center" vertical="center"/>
      <protection locked="0"/>
    </xf>
    <xf numFmtId="0" fontId="20" fillId="10" borderId="0" xfId="0" applyFont="1" applyFill="1" applyAlignment="1" applyProtection="1">
      <alignment horizontal="left" vertical="center" wrapText="1"/>
      <protection locked="0"/>
    </xf>
    <xf numFmtId="3" fontId="7" fillId="5" borderId="1" xfId="0" applyNumberFormat="1" applyFont="1" applyFill="1" applyBorder="1" applyAlignment="1" applyProtection="1">
      <alignment horizontal="center" vertical="center"/>
      <protection locked="0"/>
    </xf>
    <xf numFmtId="3" fontId="18" fillId="5" borderId="1" xfId="0" applyNumberFormat="1" applyFont="1" applyFill="1" applyBorder="1" applyAlignment="1" applyProtection="1">
      <alignment horizontal="center" vertical="center"/>
      <protection locked="0"/>
    </xf>
    <xf numFmtId="0" fontId="20" fillId="4" borderId="0" xfId="0" applyFont="1" applyFill="1" applyAlignment="1" applyProtection="1">
      <alignment vertical="center" wrapText="1"/>
      <protection locked="0"/>
    </xf>
    <xf numFmtId="3" fontId="20" fillId="4" borderId="1" xfId="0" applyNumberFormat="1" applyFont="1" applyFill="1" applyBorder="1" applyAlignment="1" applyProtection="1">
      <alignment horizontal="center" vertical="center"/>
      <protection locked="0"/>
    </xf>
    <xf numFmtId="3" fontId="21" fillId="4" borderId="1" xfId="0" applyNumberFormat="1" applyFont="1" applyFill="1" applyBorder="1" applyAlignment="1" applyProtection="1">
      <alignment horizontal="center" vertical="center"/>
      <protection locked="0"/>
    </xf>
    <xf numFmtId="0" fontId="28" fillId="11" borderId="0" xfId="0" applyFont="1" applyFill="1" applyProtection="1">
      <protection locked="0"/>
    </xf>
    <xf numFmtId="0" fontId="20" fillId="11" borderId="0" xfId="0" applyFont="1" applyFill="1" applyAlignment="1" applyProtection="1">
      <alignment vertical="center" wrapText="1"/>
      <protection locked="0"/>
    </xf>
    <xf numFmtId="3" fontId="20" fillId="11" borderId="1" xfId="0" applyNumberFormat="1" applyFont="1" applyFill="1" applyBorder="1" applyAlignment="1" applyProtection="1">
      <alignment horizontal="center" vertical="center"/>
      <protection locked="0"/>
    </xf>
    <xf numFmtId="0" fontId="28" fillId="12" borderId="0" xfId="0" applyFont="1" applyFill="1" applyProtection="1">
      <protection locked="0"/>
    </xf>
    <xf numFmtId="0" fontId="20" fillId="12" borderId="0" xfId="0" applyFont="1" applyFill="1" applyAlignment="1" applyProtection="1">
      <alignment vertical="center" wrapText="1"/>
      <protection locked="0"/>
    </xf>
    <xf numFmtId="3" fontId="20" fillId="12" borderId="1" xfId="0" applyNumberFormat="1" applyFont="1" applyFill="1" applyBorder="1" applyAlignment="1" applyProtection="1">
      <alignment horizontal="center" vertical="center"/>
      <protection locked="0"/>
    </xf>
    <xf numFmtId="0" fontId="28" fillId="10" borderId="0" xfId="0" applyFont="1" applyFill="1" applyProtection="1">
      <protection locked="0"/>
    </xf>
    <xf numFmtId="0" fontId="20" fillId="10" borderId="0" xfId="0" applyFont="1" applyFill="1" applyAlignment="1" applyProtection="1">
      <alignment vertical="center" wrapText="1"/>
      <protection locked="0"/>
    </xf>
    <xf numFmtId="3" fontId="20" fillId="10" borderId="1" xfId="0" applyNumberFormat="1" applyFont="1" applyFill="1" applyBorder="1" applyAlignment="1" applyProtection="1">
      <alignment horizontal="center" vertical="center"/>
      <protection locked="0"/>
    </xf>
    <xf numFmtId="0" fontId="28" fillId="7" borderId="0" xfId="0" applyFont="1" applyFill="1" applyProtection="1">
      <protection locked="0"/>
    </xf>
    <xf numFmtId="0" fontId="7" fillId="7" borderId="0" xfId="0" applyFont="1" applyFill="1" applyAlignment="1" applyProtection="1">
      <alignment vertical="center" wrapText="1"/>
      <protection locked="0"/>
    </xf>
    <xf numFmtId="3" fontId="7" fillId="7" borderId="1" xfId="0" applyNumberFormat="1" applyFont="1" applyFill="1" applyBorder="1" applyAlignment="1" applyProtection="1">
      <alignment horizontal="center" vertical="center"/>
      <protection locked="0"/>
    </xf>
    <xf numFmtId="0" fontId="20" fillId="5" borderId="0" xfId="0" applyFont="1" applyFill="1" applyAlignment="1" applyProtection="1">
      <alignment vertical="center" wrapText="1"/>
      <protection locked="0"/>
    </xf>
    <xf numFmtId="3" fontId="20" fillId="5" borderId="1" xfId="0" applyNumberFormat="1" applyFont="1" applyFill="1" applyBorder="1" applyAlignment="1" applyProtection="1">
      <alignment horizontal="center" vertical="center"/>
      <protection locked="0"/>
    </xf>
    <xf numFmtId="3" fontId="7" fillId="4" borderId="1" xfId="0" applyNumberFormat="1" applyFont="1" applyFill="1" applyBorder="1" applyAlignment="1" applyProtection="1">
      <alignment horizontal="center" vertical="center"/>
      <protection locked="0"/>
    </xf>
    <xf numFmtId="0" fontId="22" fillId="2" borderId="0" xfId="0" applyFont="1" applyFill="1" applyAlignment="1" applyProtection="1">
      <alignment vertical="center"/>
      <protection locked="0"/>
    </xf>
    <xf numFmtId="3" fontId="22" fillId="2" borderId="1" xfId="0" applyNumberFormat="1" applyFont="1" applyFill="1" applyBorder="1" applyAlignment="1" applyProtection="1">
      <alignment horizontal="center" vertical="center"/>
      <protection locked="0"/>
    </xf>
    <xf numFmtId="0" fontId="23" fillId="12" borderId="0" xfId="0" applyFont="1" applyFill="1" applyAlignment="1" applyProtection="1">
      <alignment horizontal="center" vertical="center" wrapText="1"/>
      <protection locked="0"/>
    </xf>
    <xf numFmtId="0" fontId="19" fillId="9" borderId="0" xfId="0" applyFont="1" applyFill="1" applyAlignment="1" applyProtection="1">
      <alignment vertical="center" wrapText="1"/>
      <protection locked="0"/>
    </xf>
    <xf numFmtId="0" fontId="19" fillId="5" borderId="0" xfId="0" applyFont="1" applyFill="1" applyAlignment="1" applyProtection="1">
      <alignment vertical="center" wrapText="1"/>
      <protection locked="0"/>
    </xf>
    <xf numFmtId="0" fontId="24" fillId="5" borderId="0" xfId="0" applyFont="1" applyFill="1" applyAlignment="1" applyProtection="1">
      <alignment vertical="center" wrapText="1"/>
      <protection locked="0"/>
    </xf>
    <xf numFmtId="0" fontId="12" fillId="2" borderId="0" xfId="0" applyFont="1" applyFill="1" applyAlignment="1" applyProtection="1">
      <alignment horizontal="left" vertical="center" indent="1"/>
    </xf>
    <xf numFmtId="0" fontId="13" fillId="2" borderId="0" xfId="0" applyFont="1" applyFill="1" applyAlignment="1" applyProtection="1">
      <alignment horizontal="right" vertical="center" wrapText="1" indent="1"/>
    </xf>
    <xf numFmtId="0" fontId="14" fillId="3" borderId="0" xfId="0" applyFont="1" applyFill="1" applyAlignment="1" applyProtection="1">
      <alignment horizontal="left" vertical="center"/>
    </xf>
    <xf numFmtId="0" fontId="15" fillId="7" borderId="0" xfId="0" applyFont="1" applyFill="1" applyAlignment="1" applyProtection="1">
      <alignment horizontal="left" vertical="center"/>
    </xf>
    <xf numFmtId="0" fontId="16" fillId="2" borderId="0" xfId="0" applyFont="1" applyFill="1" applyAlignment="1" applyProtection="1">
      <alignment vertical="center"/>
    </xf>
    <xf numFmtId="0" fontId="16" fillId="2" borderId="0" xfId="0" applyFont="1" applyFill="1" applyAlignment="1" applyProtection="1">
      <alignment horizontal="center" vertical="center"/>
    </xf>
    <xf numFmtId="0" fontId="28" fillId="2" borderId="0" xfId="0" applyFont="1" applyFill="1" applyProtection="1"/>
    <xf numFmtId="0" fontId="5" fillId="2" borderId="0" xfId="0" applyFont="1" applyFill="1" applyAlignment="1" applyProtection="1">
      <alignment horizontal="lef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D0D0"/>
      <rgbColor rgb="FF808080"/>
      <rgbColor rgb="FF9999FF"/>
      <rgbColor rgb="FF993366"/>
      <rgbColor rgb="FFFFFDE7"/>
      <rgbColor rgb="FFDCEEFF"/>
      <rgbColor rgb="FF660066"/>
      <rgbColor rgb="FFFF8080"/>
      <rgbColor rgb="FF0066CC"/>
      <rgbColor rgb="FFC5CAE9"/>
      <rgbColor rgb="FF000080"/>
      <rgbColor rgb="FFFF00FF"/>
      <rgbColor rgb="FFFFFF00"/>
      <rgbColor rgb="FF00FFFF"/>
      <rgbColor rgb="FF800080"/>
      <rgbColor rgb="FF800000"/>
      <rgbColor rgb="FF008080"/>
      <rgbColor rgb="FF0000FF"/>
      <rgbColor rgb="FF00CCFF"/>
      <rgbColor rgb="FFE8F5E9"/>
      <rgbColor rgb="FFE8EAF6"/>
      <rgbColor rgb="FFFFF3E0"/>
      <rgbColor rgb="FFF5F5F5"/>
      <rgbColor rgb="FFFF99CC"/>
      <rgbColor rgb="FFCC99FF"/>
      <rgbColor rgb="FFFFEBEE"/>
      <rgbColor rgb="FF3366FF"/>
      <rgbColor rgb="FF33CCCC"/>
      <rgbColor rgb="FF99CC00"/>
      <rgbColor rgb="FFFFCC00"/>
      <rgbColor rgb="FFF9A825"/>
      <rgbColor rgb="FFE65100"/>
      <rgbColor rgb="FF666699"/>
      <rgbColor rgb="FF9E9E9E"/>
      <rgbColor rgb="FF1A237E"/>
      <rgbColor rgb="FF2E7D32"/>
      <rgbColor rgb="FF003300"/>
      <rgbColor rgb="FF333300"/>
      <rgbColor rgb="FFC62828"/>
      <rgbColor rgb="FF993366"/>
      <rgbColor rgb="FF333399"/>
      <rgbColor rgb="FF21212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6"/>
  <sheetViews>
    <sheetView showGridLines="0" zoomScaleNormal="100" workbookViewId="0">
      <selection activeCell="A2" sqref="A2:D10"/>
    </sheetView>
  </sheetViews>
  <sheetFormatPr defaultColWidth="8.7109375" defaultRowHeight="15" x14ac:dyDescent="0.25"/>
  <cols>
    <col min="1" max="1" width="3" style="6" customWidth="1"/>
    <col min="2" max="2" width="70" style="6" customWidth="1"/>
    <col min="3" max="3" width="22" style="6" customWidth="1"/>
    <col min="4" max="4" width="3" style="6" customWidth="1"/>
    <col min="5" max="16384" width="8.7109375" style="6"/>
  </cols>
  <sheetData>
    <row r="1" spans="1:4" ht="7.5" customHeight="1" x14ac:dyDescent="0.25"/>
    <row r="2" spans="1:4" ht="45.75" customHeight="1" x14ac:dyDescent="0.25">
      <c r="A2" s="16" t="s">
        <v>0</v>
      </c>
      <c r="B2" s="16"/>
      <c r="C2" s="16"/>
      <c r="D2" s="16"/>
    </row>
    <row r="3" spans="1:4" ht="21.75" customHeight="1" x14ac:dyDescent="0.25">
      <c r="A3" s="17" t="s">
        <v>1</v>
      </c>
      <c r="B3" s="17"/>
      <c r="C3" s="17"/>
      <c r="D3" s="17"/>
    </row>
    <row r="4" spans="1:4" ht="9.75" customHeight="1" x14ac:dyDescent="0.25">
      <c r="A4" s="18"/>
      <c r="B4" s="18"/>
      <c r="C4" s="18"/>
      <c r="D4" s="18"/>
    </row>
    <row r="5" spans="1:4" x14ac:dyDescent="0.25">
      <c r="A5" s="18"/>
      <c r="B5" s="18"/>
      <c r="C5" s="18"/>
      <c r="D5" s="18"/>
    </row>
    <row r="6" spans="1:4" ht="31.5" customHeight="1" x14ac:dyDescent="0.25">
      <c r="A6" s="19" t="s">
        <v>2</v>
      </c>
      <c r="B6" s="19"/>
      <c r="C6" s="19"/>
      <c r="D6" s="19"/>
    </row>
    <row r="7" spans="1:4" ht="31.5" customHeight="1" x14ac:dyDescent="0.25">
      <c r="A7" s="19"/>
      <c r="B7" s="19"/>
      <c r="C7" s="19"/>
      <c r="D7" s="19"/>
    </row>
    <row r="8" spans="1:4" ht="21.75" customHeight="1" x14ac:dyDescent="0.25">
      <c r="A8" s="20" t="s">
        <v>3</v>
      </c>
      <c r="B8" s="20"/>
      <c r="C8" s="20"/>
      <c r="D8" s="20"/>
    </row>
    <row r="9" spans="1:4" ht="9.75" customHeight="1" x14ac:dyDescent="0.25">
      <c r="A9" s="18"/>
      <c r="B9" s="18"/>
      <c r="C9" s="18"/>
      <c r="D9" s="18"/>
    </row>
    <row r="10" spans="1:4" ht="25.5" customHeight="1" x14ac:dyDescent="0.25">
      <c r="A10" s="21" t="s">
        <v>4</v>
      </c>
      <c r="B10" s="21"/>
      <c r="C10" s="21"/>
      <c r="D10" s="21"/>
    </row>
    <row r="11" spans="1:4" ht="13.5" customHeight="1" x14ac:dyDescent="0.25"/>
    <row r="12" spans="1:4" ht="24" customHeight="1" x14ac:dyDescent="0.25">
      <c r="A12" s="7" t="s">
        <v>5</v>
      </c>
      <c r="B12" s="7"/>
      <c r="C12" s="7"/>
      <c r="D12" s="7"/>
    </row>
    <row r="13" spans="1:4" ht="31.5" customHeight="1" x14ac:dyDescent="0.25">
      <c r="A13" s="8" t="s">
        <v>6</v>
      </c>
      <c r="B13" s="8"/>
      <c r="C13" s="8"/>
      <c r="D13" s="8"/>
    </row>
    <row r="14" spans="1:4" ht="31.5" customHeight="1" x14ac:dyDescent="0.25">
      <c r="A14" s="9" t="s">
        <v>7</v>
      </c>
      <c r="B14" s="9"/>
      <c r="C14" s="9"/>
      <c r="D14" s="9"/>
    </row>
    <row r="15" spans="1:4" ht="31.5" customHeight="1" x14ac:dyDescent="0.25">
      <c r="A15" s="8" t="s">
        <v>8</v>
      </c>
      <c r="B15" s="8"/>
      <c r="C15" s="8"/>
      <c r="D15" s="8"/>
    </row>
    <row r="16" spans="1:4" ht="31.5" customHeight="1" x14ac:dyDescent="0.25">
      <c r="A16" s="9" t="s">
        <v>9</v>
      </c>
      <c r="B16" s="9"/>
      <c r="C16" s="9"/>
      <c r="D16" s="9"/>
    </row>
    <row r="17" spans="1:4" ht="31.5" customHeight="1" x14ac:dyDescent="0.25">
      <c r="A17" s="8" t="s">
        <v>10</v>
      </c>
      <c r="B17" s="8"/>
      <c r="C17" s="8"/>
      <c r="D17" s="8"/>
    </row>
    <row r="18" spans="1:4" ht="31.5" customHeight="1" x14ac:dyDescent="0.25">
      <c r="A18" s="9" t="s">
        <v>11</v>
      </c>
      <c r="B18" s="9"/>
      <c r="C18" s="9"/>
      <c r="D18" s="9"/>
    </row>
    <row r="20" spans="1:4" ht="24" customHeight="1" x14ac:dyDescent="0.25">
      <c r="A20" s="7" t="s">
        <v>12</v>
      </c>
      <c r="B20" s="7"/>
      <c r="C20" s="7"/>
      <c r="D20" s="7"/>
    </row>
    <row r="21" spans="1:4" ht="24" customHeight="1" x14ac:dyDescent="0.25">
      <c r="A21" s="10" t="s">
        <v>13</v>
      </c>
      <c r="B21" s="10" t="s">
        <v>14</v>
      </c>
      <c r="C21" s="11" t="s">
        <v>15</v>
      </c>
      <c r="D21" s="11"/>
    </row>
    <row r="22" spans="1:4" ht="24" customHeight="1" x14ac:dyDescent="0.25">
      <c r="A22" s="12" t="s">
        <v>13</v>
      </c>
      <c r="B22" s="12" t="s">
        <v>16</v>
      </c>
      <c r="C22" s="13" t="s">
        <v>17</v>
      </c>
      <c r="D22" s="13"/>
    </row>
    <row r="24" spans="1:4" ht="43.5" customHeight="1" x14ac:dyDescent="0.25">
      <c r="A24" s="14" t="s">
        <v>18</v>
      </c>
      <c r="B24" s="14"/>
      <c r="C24" s="14"/>
      <c r="D24" s="14"/>
    </row>
    <row r="26" spans="1:4" ht="21.75" customHeight="1" x14ac:dyDescent="0.25">
      <c r="A26" s="15" t="s">
        <v>19</v>
      </c>
      <c r="B26" s="15"/>
      <c r="C26" s="15"/>
      <c r="D26" s="15"/>
    </row>
  </sheetData>
  <sheetProtection algorithmName="SHA-512" hashValue="oIL7KKXgdjeJqqnYl4fSkRGYnl7oZD/60fn2ZKa3SioxBMECnczvTkdyvGhhJdcKssC2jpvw50EI9/T0PgegpQ==" saltValue="zKYrOF7ZkgOp7Dh2s+mw4Q==" spinCount="100000" sheet="1" objects="1" scenarios="1"/>
  <mergeCells count="17">
    <mergeCell ref="A24:D24"/>
    <mergeCell ref="A26:D26"/>
    <mergeCell ref="A17:D17"/>
    <mergeCell ref="A18:D18"/>
    <mergeCell ref="A20:D20"/>
    <mergeCell ref="C21:D21"/>
    <mergeCell ref="C22:D22"/>
    <mergeCell ref="A12:D12"/>
    <mergeCell ref="A13:D13"/>
    <mergeCell ref="A14:D14"/>
    <mergeCell ref="A15:D15"/>
    <mergeCell ref="A16:D16"/>
    <mergeCell ref="A2:D2"/>
    <mergeCell ref="A3:D3"/>
    <mergeCell ref="A6:D7"/>
    <mergeCell ref="A8:D8"/>
    <mergeCell ref="A10:D10"/>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9"/>
  <sheetViews>
    <sheetView showGridLines="0" tabSelected="1" zoomScaleNormal="100" workbookViewId="0">
      <pane xSplit="1" ySplit="6" topLeftCell="B7" activePane="bottomRight" state="frozen"/>
      <selection pane="topRight" activeCell="B1" sqref="B1"/>
      <selection pane="bottomLeft" activeCell="A7" sqref="A7"/>
      <selection pane="bottomRight" sqref="A1:F7"/>
    </sheetView>
  </sheetViews>
  <sheetFormatPr defaultColWidth="8.7109375" defaultRowHeight="15" x14ac:dyDescent="0.25"/>
  <cols>
    <col min="1" max="1" width="2" style="6" customWidth="1"/>
    <col min="2" max="2" width="62.5703125" style="6" customWidth="1"/>
    <col min="3" max="4" width="20" style="6" customWidth="1"/>
    <col min="5" max="5" width="22" style="6" customWidth="1"/>
    <col min="6" max="6" width="4" style="6" customWidth="1"/>
    <col min="7" max="16384" width="8.7109375" style="6"/>
  </cols>
  <sheetData>
    <row r="1" spans="1:6" ht="7.5" customHeight="1" x14ac:dyDescent="0.25">
      <c r="A1" s="18"/>
      <c r="B1" s="18"/>
      <c r="C1" s="18"/>
      <c r="D1" s="18"/>
      <c r="E1" s="18"/>
      <c r="F1" s="18"/>
    </row>
    <row r="2" spans="1:6" ht="39.75" customHeight="1" x14ac:dyDescent="0.25">
      <c r="A2" s="61" t="s">
        <v>0</v>
      </c>
      <c r="B2" s="61"/>
      <c r="C2" s="62" t="s">
        <v>20</v>
      </c>
      <c r="D2" s="62"/>
      <c r="E2" s="62"/>
      <c r="F2" s="62"/>
    </row>
    <row r="3" spans="1:6" ht="21.75" customHeight="1" x14ac:dyDescent="0.25">
      <c r="A3" s="63" t="s">
        <v>21</v>
      </c>
      <c r="B3" s="63"/>
      <c r="C3" s="63"/>
      <c r="D3" s="63"/>
      <c r="E3" s="63"/>
      <c r="F3" s="63"/>
    </row>
    <row r="4" spans="1:6" ht="19.5" customHeight="1" x14ac:dyDescent="0.25">
      <c r="A4" s="64" t="s">
        <v>22</v>
      </c>
      <c r="B4" s="64"/>
      <c r="C4" s="64"/>
      <c r="D4" s="64"/>
      <c r="E4" s="64"/>
      <c r="F4" s="64"/>
    </row>
    <row r="5" spans="1:6" x14ac:dyDescent="0.25">
      <c r="A5" s="18"/>
      <c r="B5" s="18"/>
      <c r="C5" s="18"/>
      <c r="D5" s="18"/>
      <c r="E5" s="18"/>
      <c r="F5" s="18"/>
    </row>
    <row r="6" spans="1:6" ht="19.5" customHeight="1" x14ac:dyDescent="0.25">
      <c r="A6" s="65" t="s">
        <v>23</v>
      </c>
      <c r="B6" s="65"/>
      <c r="C6" s="66" t="s">
        <v>24</v>
      </c>
      <c r="D6" s="66" t="s">
        <v>25</v>
      </c>
      <c r="E6" s="66" t="s">
        <v>26</v>
      </c>
      <c r="F6" s="67"/>
    </row>
    <row r="7" spans="1:6" ht="21.75" customHeight="1" x14ac:dyDescent="0.25">
      <c r="A7" s="68" t="s">
        <v>27</v>
      </c>
      <c r="B7" s="68"/>
      <c r="C7" s="68"/>
      <c r="D7" s="68"/>
      <c r="E7" s="68"/>
      <c r="F7" s="68"/>
    </row>
    <row r="8" spans="1:6" ht="19.5" customHeight="1" x14ac:dyDescent="0.25">
      <c r="A8" s="24"/>
      <c r="B8" s="25" t="s">
        <v>28</v>
      </c>
      <c r="C8" s="26" t="s">
        <v>29</v>
      </c>
      <c r="D8" s="27" t="str">
        <f>C8</f>
        <v>Below 60 yrs</v>
      </c>
      <c r="E8" s="28" t="s">
        <v>30</v>
      </c>
      <c r="F8" s="24"/>
    </row>
    <row r="9" spans="1:6" ht="29.25" customHeight="1" x14ac:dyDescent="0.25">
      <c r="A9" s="29"/>
      <c r="B9" s="30" t="s">
        <v>90</v>
      </c>
      <c r="C9" s="31">
        <v>1000000</v>
      </c>
      <c r="D9" s="32">
        <f>C9</f>
        <v>1000000</v>
      </c>
      <c r="E9" s="33" t="s">
        <v>30</v>
      </c>
      <c r="F9" s="29"/>
    </row>
    <row r="11" spans="1:6" ht="21.75" customHeight="1" x14ac:dyDescent="0.25">
      <c r="A11" s="23" t="s">
        <v>31</v>
      </c>
      <c r="B11" s="23"/>
      <c r="C11" s="23"/>
      <c r="D11" s="23"/>
      <c r="E11" s="23"/>
      <c r="F11" s="23"/>
    </row>
    <row r="12" spans="1:6" ht="19.5" customHeight="1" x14ac:dyDescent="0.25">
      <c r="A12" s="34" t="s">
        <v>32</v>
      </c>
      <c r="B12" s="34"/>
      <c r="C12" s="34"/>
      <c r="D12" s="34"/>
      <c r="E12" s="34"/>
      <c r="F12" s="34"/>
    </row>
    <row r="13" spans="1:6" ht="19.5" customHeight="1" x14ac:dyDescent="0.25">
      <c r="A13" s="24"/>
      <c r="B13" s="25" t="s">
        <v>33</v>
      </c>
      <c r="C13" s="26" t="s">
        <v>34</v>
      </c>
      <c r="D13" s="27" t="str">
        <f>C13</f>
        <v>Let-Out</v>
      </c>
      <c r="E13" s="28" t="s">
        <v>30</v>
      </c>
      <c r="F13" s="24"/>
    </row>
    <row r="14" spans="1:6" ht="19.5" customHeight="1" x14ac:dyDescent="0.25">
      <c r="A14" s="29"/>
      <c r="B14" s="30" t="s">
        <v>35</v>
      </c>
      <c r="C14" s="31">
        <v>300000</v>
      </c>
      <c r="D14" s="32">
        <f>C14</f>
        <v>300000</v>
      </c>
      <c r="E14" s="33" t="s">
        <v>30</v>
      </c>
      <c r="F14" s="29"/>
    </row>
    <row r="15" spans="1:6" ht="19.5" customHeight="1" x14ac:dyDescent="0.25">
      <c r="A15" s="24"/>
      <c r="B15" s="25" t="s">
        <v>36</v>
      </c>
      <c r="C15" s="31">
        <v>15000</v>
      </c>
      <c r="D15" s="32">
        <f>C15</f>
        <v>15000</v>
      </c>
      <c r="E15" s="28" t="s">
        <v>30</v>
      </c>
      <c r="F15" s="24"/>
    </row>
    <row r="16" spans="1:6" ht="19.5" customHeight="1" x14ac:dyDescent="0.25">
      <c r="A16" s="29"/>
      <c r="B16" s="30" t="s">
        <v>37</v>
      </c>
      <c r="C16" s="31">
        <v>250000</v>
      </c>
      <c r="D16" s="32">
        <f>C16</f>
        <v>250000</v>
      </c>
      <c r="E16" s="33" t="s">
        <v>30</v>
      </c>
      <c r="F16" s="29"/>
    </row>
    <row r="17" spans="1:6" ht="29.25" customHeight="1" x14ac:dyDescent="0.25">
      <c r="A17" s="24"/>
      <c r="B17" s="25" t="s">
        <v>38</v>
      </c>
      <c r="C17" s="31">
        <v>0</v>
      </c>
      <c r="D17" s="32">
        <f>C17</f>
        <v>0</v>
      </c>
      <c r="E17" s="28" t="s">
        <v>30</v>
      </c>
      <c r="F17" s="24"/>
    </row>
    <row r="19" spans="1:6" ht="21.75" customHeight="1" x14ac:dyDescent="0.25">
      <c r="A19" s="23" t="s">
        <v>39</v>
      </c>
      <c r="B19" s="23"/>
      <c r="C19" s="23"/>
      <c r="D19" s="23"/>
      <c r="E19" s="23"/>
      <c r="F19" s="23"/>
    </row>
    <row r="20" spans="1:6" ht="19.5" customHeight="1" x14ac:dyDescent="0.25">
      <c r="A20" s="29"/>
      <c r="B20" s="30" t="s">
        <v>40</v>
      </c>
      <c r="C20" s="35">
        <f>IF(C13="Self-Occupied",0,C14)</f>
        <v>300000</v>
      </c>
      <c r="D20" s="36">
        <f>C20</f>
        <v>300000</v>
      </c>
      <c r="E20" s="33" t="s">
        <v>30</v>
      </c>
      <c r="F20" s="29"/>
    </row>
    <row r="21" spans="1:6" ht="19.5" customHeight="1" x14ac:dyDescent="0.25">
      <c r="A21" s="24"/>
      <c r="B21" s="37" t="s">
        <v>41</v>
      </c>
      <c r="C21" s="38">
        <f>IF(C13="Self-Occupied",0,C20-C15)</f>
        <v>285000</v>
      </c>
      <c r="D21" s="39">
        <f>C21</f>
        <v>285000</v>
      </c>
      <c r="E21" s="28" t="s">
        <v>30</v>
      </c>
      <c r="F21" s="24"/>
    </row>
    <row r="22" spans="1:6" ht="19.5" customHeight="1" x14ac:dyDescent="0.25">
      <c r="A22" s="29"/>
      <c r="B22" s="30" t="s">
        <v>42</v>
      </c>
      <c r="C22" s="35">
        <f>IF(C21&gt;0,C21*0.3,0)</f>
        <v>85500</v>
      </c>
      <c r="D22" s="36">
        <f>C22</f>
        <v>85500</v>
      </c>
      <c r="E22" s="33" t="s">
        <v>30</v>
      </c>
      <c r="F22" s="29"/>
    </row>
    <row r="24" spans="1:6" ht="19.5" customHeight="1" x14ac:dyDescent="0.25">
      <c r="B24" s="34" t="s">
        <v>43</v>
      </c>
      <c r="C24" s="34"/>
      <c r="D24" s="34"/>
      <c r="E24" s="34"/>
      <c r="F24" s="34"/>
    </row>
    <row r="25" spans="1:6" ht="31.5" customHeight="1" x14ac:dyDescent="0.25">
      <c r="A25" s="29"/>
      <c r="B25" s="30" t="s">
        <v>44</v>
      </c>
      <c r="C25" s="35">
        <f>IF(C13="Self-Occupied",0,C16+C17)</f>
        <v>250000</v>
      </c>
      <c r="D25" s="35">
        <f>IF(C13="Self-Occupied",0,C16+C17)</f>
        <v>250000</v>
      </c>
      <c r="E25" s="35">
        <f>C25-D25</f>
        <v>0</v>
      </c>
      <c r="F25" s="29"/>
    </row>
    <row r="26" spans="1:6" ht="27.75" customHeight="1" x14ac:dyDescent="0.25">
      <c r="A26" s="29"/>
      <c r="B26" s="30" t="s">
        <v>45</v>
      </c>
      <c r="C26" s="35">
        <f>IF(C13="Self-Occupied",MIN(C16+C17,200000),C16+C17)</f>
        <v>250000</v>
      </c>
      <c r="D26" s="35">
        <f>IF(C13="Self-Occupied",MIN(C16+C17,200000),C16+C17)</f>
        <v>250000</v>
      </c>
      <c r="E26" s="35">
        <f>C26-D26</f>
        <v>0</v>
      </c>
      <c r="F26" s="29"/>
    </row>
    <row r="28" spans="1:6" ht="19.5" customHeight="1" x14ac:dyDescent="0.25">
      <c r="A28" s="40"/>
      <c r="B28" s="41" t="s">
        <v>46</v>
      </c>
      <c r="C28" s="42">
        <f>C21-C22-C25</f>
        <v>-50500</v>
      </c>
      <c r="D28" s="42">
        <f>D21-D22-D26</f>
        <v>-50500</v>
      </c>
      <c r="E28" s="42">
        <f>C28-D28</f>
        <v>0</v>
      </c>
      <c r="F28" s="40"/>
    </row>
    <row r="30" spans="1:6" ht="21.75" customHeight="1" x14ac:dyDescent="0.25">
      <c r="A30" s="23" t="s">
        <v>47</v>
      </c>
      <c r="B30" s="23"/>
      <c r="C30" s="23"/>
      <c r="D30" s="23"/>
      <c r="E30" s="23"/>
      <c r="F30" s="23"/>
    </row>
    <row r="31" spans="1:6" ht="19.5" customHeight="1" x14ac:dyDescent="0.25">
      <c r="B31" s="34" t="s">
        <v>48</v>
      </c>
      <c r="C31" s="34"/>
      <c r="D31" s="34"/>
      <c r="E31" s="34"/>
      <c r="F31" s="34"/>
    </row>
    <row r="32" spans="1:6" ht="19.5" customHeight="1" x14ac:dyDescent="0.25">
      <c r="A32" s="43"/>
      <c r="B32" s="44" t="s">
        <v>49</v>
      </c>
      <c r="C32" s="45">
        <f>IF(C28&lt;0,0,C28)</f>
        <v>0</v>
      </c>
      <c r="D32" s="45">
        <f>IF(D28&lt;0,MAX(D28,-200000),D28)</f>
        <v>-50500</v>
      </c>
      <c r="E32" s="45">
        <f>C32-D32</f>
        <v>50500</v>
      </c>
      <c r="F32" s="43"/>
    </row>
    <row r="33" spans="1:6" ht="24" customHeight="1" x14ac:dyDescent="0.25">
      <c r="A33" s="29"/>
      <c r="B33" s="30" t="s">
        <v>50</v>
      </c>
      <c r="C33" s="35">
        <f>IF(C28&lt;0,-C28,0)</f>
        <v>50500</v>
      </c>
      <c r="D33" s="35">
        <f>IF(D28&lt;0,MAX(0,-D28-200000),0)</f>
        <v>0</v>
      </c>
      <c r="E33" s="35">
        <f>C33-D33</f>
        <v>50500</v>
      </c>
      <c r="F33" s="29"/>
    </row>
    <row r="35" spans="1:6" ht="21.75" customHeight="1" x14ac:dyDescent="0.25">
      <c r="A35" s="23" t="s">
        <v>51</v>
      </c>
      <c r="B35" s="23"/>
      <c r="C35" s="23"/>
      <c r="D35" s="23"/>
      <c r="E35" s="23"/>
      <c r="F35" s="23"/>
    </row>
    <row r="36" spans="1:6" ht="32.25" customHeight="1" x14ac:dyDescent="0.25">
      <c r="A36" s="46"/>
      <c r="B36" s="47" t="s">
        <v>52</v>
      </c>
      <c r="C36" s="48">
        <f>C9+C32</f>
        <v>1000000</v>
      </c>
      <c r="D36" s="48">
        <f>D9+D32</f>
        <v>949500</v>
      </c>
      <c r="E36" s="48">
        <f>C36-D36</f>
        <v>50500</v>
      </c>
      <c r="F36" s="46"/>
    </row>
    <row r="38" spans="1:6" ht="21.75" customHeight="1" x14ac:dyDescent="0.25">
      <c r="A38" s="23" t="s">
        <v>53</v>
      </c>
      <c r="B38" s="23"/>
      <c r="C38" s="23"/>
      <c r="D38" s="23"/>
      <c r="E38" s="23"/>
      <c r="F38" s="23"/>
    </row>
    <row r="39" spans="1:6" ht="19.5" customHeight="1" x14ac:dyDescent="0.25">
      <c r="A39" s="24"/>
      <c r="B39" s="37" t="s">
        <v>54</v>
      </c>
      <c r="C39" s="38">
        <f>IF(C36&lt;=400000,0,IF(C36&lt;=800000,(C36-400000)*0.05,IF(C36&lt;=1200000,20000+(C36-800000)*0.1,IF(C36&lt;=1600000,60000+(C36-1200000)*0.15,IF(C36&lt;=2000000,120000+(C36-1600000)*0.2,IF(C36&lt;=2400000,200000+(C36-2000000)*0.25,300000+(C36-2400000)*0.3))))))</f>
        <v>40000</v>
      </c>
      <c r="D39" s="38">
        <f>IF(C8="80+",IF(D36&lt;=500000,0,IF(D36&lt;=1000000,(D36-500000)*0.2,100000+(D36-1000000)*0.3)),IF(C8="60-79 yrs",IF(D36&lt;=300000,0,IF(D36&lt;=500000,(D36-300000)*0.05,IF(D36&lt;=1000000,10000+(D36-500000)*0.2,110000+(D36-1000000)*0.3))),IF(D36&lt;=250000,0,IF(D36&lt;=500000,(D36-250000)*0.05,IF(D36&lt;=1000000,12500+(D36-500000)*0.2,112500+(D36-1000000)*0.3)))))</f>
        <v>102400</v>
      </c>
      <c r="E39" s="38">
        <f>C39-D39</f>
        <v>-62400</v>
      </c>
      <c r="F39" s="24"/>
    </row>
    <row r="40" spans="1:6" ht="29.25" customHeight="1" x14ac:dyDescent="0.25">
      <c r="A40" s="29"/>
      <c r="B40" s="30" t="s">
        <v>55</v>
      </c>
      <c r="C40" s="35">
        <f>IF(C36&lt;=1200000,MIN(C39,60000),0)</f>
        <v>40000</v>
      </c>
      <c r="D40" s="35">
        <f>IF(D36&lt;=500000,MIN(D39,12500),0)</f>
        <v>0</v>
      </c>
      <c r="E40" s="35">
        <f>C40-D40</f>
        <v>40000</v>
      </c>
      <c r="F40" s="29"/>
    </row>
    <row r="41" spans="1:6" ht="27.75" customHeight="1" x14ac:dyDescent="0.25">
      <c r="A41" s="49"/>
      <c r="B41" s="50" t="s">
        <v>56</v>
      </c>
      <c r="C41" s="51">
        <f>IF(AND(C36&gt;1200000,C36&lt;=1275000),MAX(0,(C39-C40)-(C36-1200000)),0)</f>
        <v>0</v>
      </c>
      <c r="D41" s="51">
        <f>IF(AND(D36&gt;500000,D36&lt;=510000),MAX(0,(D39-D40)-(D36-500000)),0)</f>
        <v>0</v>
      </c>
      <c r="E41" s="51">
        <f>C41-D41</f>
        <v>0</v>
      </c>
      <c r="F41" s="49"/>
    </row>
    <row r="42" spans="1:6" ht="19.5" customHeight="1" x14ac:dyDescent="0.25">
      <c r="A42" s="29"/>
      <c r="B42" s="52" t="s">
        <v>57</v>
      </c>
      <c r="C42" s="53">
        <f>MAX(0,C39-C40-C41)</f>
        <v>0</v>
      </c>
      <c r="D42" s="53">
        <f>MAX(0,D39-D40-D41)</f>
        <v>102400</v>
      </c>
      <c r="E42" s="53">
        <f>C42-D42</f>
        <v>-102400</v>
      </c>
      <c r="F42" s="29"/>
    </row>
    <row r="44" spans="1:6" ht="21.75" customHeight="1" x14ac:dyDescent="0.25">
      <c r="A44" s="23" t="s">
        <v>58</v>
      </c>
      <c r="B44" s="23"/>
      <c r="C44" s="23"/>
      <c r="D44" s="23"/>
      <c r="E44" s="23"/>
      <c r="F44" s="23"/>
    </row>
    <row r="45" spans="1:6" ht="19.5" customHeight="1" x14ac:dyDescent="0.25">
      <c r="A45" s="24"/>
      <c r="B45" s="25" t="s">
        <v>59</v>
      </c>
      <c r="C45" s="54">
        <f>IF(C36&gt;20000000,C42*0.25,IF(C36&gt;10000000,C42*0.15,IF(C36&gt;5000000,C42*0.1,0)))</f>
        <v>0</v>
      </c>
      <c r="D45" s="54">
        <f>IF(D36&gt;50000000,D42*0.37,IF(D36&gt;20000000,D42*0.25,IF(D36&gt;10000000,D42*0.15,IF(D36&gt;5000000,D42*0.1,0))))</f>
        <v>0</v>
      </c>
      <c r="E45" s="54">
        <f>C45-D45</f>
        <v>0</v>
      </c>
      <c r="F45" s="24"/>
    </row>
    <row r="46" spans="1:6" ht="30" customHeight="1" x14ac:dyDescent="0.25">
      <c r="A46" s="49"/>
      <c r="B46" s="50" t="s">
        <v>60</v>
      </c>
      <c r="C46" s="51">
        <f>IF(C36&lt;=5000000,0,IF(C36&lt;=10000000,MAX(0,(300000+(C36-2400000)*0.3)*1.1-(300000+(5000000-2400000)*0.3)*1-(C36-5000000)),IF(C36&lt;=20000000,MAX(0,(300000+(C36-2400000)*0.3)*1.15-(300000+(10000000-2400000)*0.3)*1.1-(C36-10000000)),MAX(0,(300000+(C36-2400000)*0.3)*1.25-(300000+(20000000-2400000)*0.3)*1.15-(C36-20000000)))))</f>
        <v>0</v>
      </c>
      <c r="D46" s="51">
        <f>IF(D36&lt;=5000000,0,IF(D36&lt;=10000000,MAX(0,(IF(C8="80+",100000,IF(C8="60-79 yrs",110000,112500))+(D36-1000000)*0.3)*1.1-(IF(C8="80+",100000,IF(C8="60-79 yrs",110000,112500))+(5000000-1000000)*0.3)*1-(D36-5000000)),IF(D36&lt;=20000000,MAX(0,(IF(C8="80+",100000,IF(C8="60-79 yrs",110000,112500))+(D36-1000000)*0.3)*1.15-(IF(C8="80+",100000,IF(C8="60-79 yrs",110000,112500))+(10000000-1000000)*0.3)*1.1-(D36-10000000)),IF(D36&lt;=50000000,MAX(0,(IF(C8="80+",100000,IF(C8="60-79 yrs",110000,112500))+(D36-1000000)*0.3)*1.25-(IF(C8="80+",100000,IF(C8="60-79 yrs",110000,112500))+(20000000-1000000)*0.3)*1.15-(D36-20000000)),MAX(0,(IF(C8="80+",100000,IF(C8="60-79 yrs",110000,112500))+(D36-1000000)*0.3)*1.37-(IF(C8="80+",100000,IF(C8="60-79 yrs",110000,112500))+(50000000-1000000)*0.3)*1.25-(D36-50000000))))))</f>
        <v>0</v>
      </c>
      <c r="E46" s="51">
        <f>C46-D46</f>
        <v>0</v>
      </c>
      <c r="F46" s="49"/>
    </row>
    <row r="47" spans="1:6" ht="19.5" customHeight="1" x14ac:dyDescent="0.25">
      <c r="A47" s="24"/>
      <c r="B47" s="25" t="s">
        <v>61</v>
      </c>
      <c r="C47" s="54">
        <f>MAX(0,C45-C46)</f>
        <v>0</v>
      </c>
      <c r="D47" s="54">
        <f>MAX(0,D45-D46)</f>
        <v>0</v>
      </c>
      <c r="E47" s="54">
        <f>C47-D47</f>
        <v>0</v>
      </c>
      <c r="F47" s="24"/>
    </row>
    <row r="49" spans="1:6" ht="21.75" customHeight="1" x14ac:dyDescent="0.25">
      <c r="A49" s="23" t="s">
        <v>62</v>
      </c>
      <c r="B49" s="23"/>
      <c r="C49" s="23"/>
      <c r="D49" s="23"/>
      <c r="E49" s="23"/>
      <c r="F49" s="23"/>
    </row>
    <row r="50" spans="1:6" ht="19.5" customHeight="1" x14ac:dyDescent="0.25">
      <c r="A50" s="29"/>
      <c r="B50" s="52" t="s">
        <v>63</v>
      </c>
      <c r="C50" s="53">
        <f>C42+C47</f>
        <v>0</v>
      </c>
      <c r="D50" s="53">
        <f>D42+D47</f>
        <v>102400</v>
      </c>
      <c r="E50" s="53">
        <f>C50-D50</f>
        <v>-102400</v>
      </c>
      <c r="F50" s="29"/>
    </row>
    <row r="51" spans="1:6" ht="19.5" customHeight="1" x14ac:dyDescent="0.25">
      <c r="A51" s="24"/>
      <c r="B51" s="25" t="s">
        <v>64</v>
      </c>
      <c r="C51" s="54">
        <f>C50*0.04</f>
        <v>0</v>
      </c>
      <c r="D51" s="54">
        <f>D50*0.04</f>
        <v>4096</v>
      </c>
      <c r="E51" s="54">
        <f>C51-D51</f>
        <v>-4096</v>
      </c>
      <c r="F51" s="24"/>
    </row>
    <row r="52" spans="1:6" ht="21.75" customHeight="1" x14ac:dyDescent="0.25">
      <c r="A52" s="22"/>
      <c r="B52" s="55" t="s">
        <v>65</v>
      </c>
      <c r="C52" s="56">
        <f>C50+C51</f>
        <v>0</v>
      </c>
      <c r="D52" s="56">
        <f>D50+D51</f>
        <v>106496</v>
      </c>
      <c r="E52" s="56">
        <f>C52-D52</f>
        <v>-106496</v>
      </c>
      <c r="F52" s="22"/>
    </row>
    <row r="54" spans="1:6" ht="21.75" customHeight="1" x14ac:dyDescent="0.25">
      <c r="A54" s="23" t="s">
        <v>66</v>
      </c>
      <c r="B54" s="23"/>
      <c r="C54" s="23"/>
      <c r="D54" s="23"/>
      <c r="E54" s="23"/>
      <c r="F54" s="23"/>
    </row>
    <row r="55" spans="1:6" ht="24" customHeight="1" x14ac:dyDescent="0.25">
      <c r="A55" s="57" t="str">
        <f>IF(C52=D52,"BOTH REGIMES ARE EQUAL — Tax payable is same under both regimes.",IF(C52&lt;D52,"✅  NEW REGIME IS BENEFICIAL  |  You Save Rs." &amp; TEXT(D52-C52,"##,##,##0") &amp; " by choosing New Regime","✅  OLD REGIME IS BENEFICIAL  |  You Save Rs." &amp; TEXT(C52-D52,"##,##,##0") &amp; " by choosing Old Regime"))</f>
        <v>✅  NEW REGIME IS BENEFICIAL  |  You Save Rs.106,496 by choosing New Regime</v>
      </c>
      <c r="B55" s="57"/>
      <c r="C55" s="57"/>
      <c r="D55" s="57"/>
      <c r="E55" s="57"/>
      <c r="F55" s="57"/>
    </row>
    <row r="57" spans="1:6" ht="21.75" customHeight="1" x14ac:dyDescent="0.25">
      <c r="A57" s="23" t="s">
        <v>67</v>
      </c>
      <c r="B57" s="23"/>
      <c r="C57" s="23"/>
      <c r="D57" s="23"/>
      <c r="E57" s="23"/>
      <c r="F57" s="23"/>
    </row>
    <row r="58" spans="1:6" ht="39.75" customHeight="1" x14ac:dyDescent="0.25">
      <c r="B58" s="58" t="s">
        <v>68</v>
      </c>
      <c r="C58" s="58"/>
      <c r="D58" s="58"/>
      <c r="E58" s="58"/>
      <c r="F58" s="58"/>
    </row>
    <row r="59" spans="1:6" ht="39.75" customHeight="1" x14ac:dyDescent="0.25">
      <c r="B59" s="59" t="s">
        <v>69</v>
      </c>
      <c r="C59" s="59"/>
      <c r="D59" s="59"/>
      <c r="E59" s="59"/>
      <c r="F59" s="59"/>
    </row>
    <row r="60" spans="1:6" ht="39.75" customHeight="1" x14ac:dyDescent="0.25">
      <c r="B60" s="58" t="s">
        <v>70</v>
      </c>
      <c r="C60" s="58"/>
      <c r="D60" s="58"/>
      <c r="E60" s="58"/>
      <c r="F60" s="58"/>
    </row>
    <row r="61" spans="1:6" ht="39.75" customHeight="1" x14ac:dyDescent="0.25">
      <c r="B61" s="59" t="s">
        <v>71</v>
      </c>
      <c r="C61" s="59"/>
      <c r="D61" s="59"/>
      <c r="E61" s="59"/>
      <c r="F61" s="59"/>
    </row>
    <row r="62" spans="1:6" ht="39.75" customHeight="1" x14ac:dyDescent="0.25">
      <c r="B62" s="58" t="s">
        <v>72</v>
      </c>
      <c r="C62" s="58"/>
      <c r="D62" s="58"/>
      <c r="E62" s="58"/>
      <c r="F62" s="58"/>
    </row>
    <row r="63" spans="1:6" ht="39.75" customHeight="1" x14ac:dyDescent="0.25">
      <c r="B63" s="59" t="s">
        <v>73</v>
      </c>
      <c r="C63" s="59"/>
      <c r="D63" s="59"/>
      <c r="E63" s="59"/>
      <c r="F63" s="59"/>
    </row>
    <row r="64" spans="1:6" ht="39.75" customHeight="1" x14ac:dyDescent="0.25">
      <c r="B64" s="58" t="s">
        <v>74</v>
      </c>
      <c r="C64" s="58"/>
      <c r="D64" s="58"/>
      <c r="E64" s="58"/>
      <c r="F64" s="58"/>
    </row>
    <row r="65" spans="1:6" ht="39.75" customHeight="1" x14ac:dyDescent="0.25">
      <c r="B65" s="59" t="s">
        <v>75</v>
      </c>
      <c r="C65" s="59"/>
      <c r="D65" s="59"/>
      <c r="E65" s="59"/>
      <c r="F65" s="59"/>
    </row>
    <row r="66" spans="1:6" ht="39.75" customHeight="1" x14ac:dyDescent="0.25">
      <c r="B66" s="58" t="s">
        <v>76</v>
      </c>
      <c r="C66" s="58"/>
      <c r="D66" s="58"/>
      <c r="E66" s="58"/>
      <c r="F66" s="58"/>
    </row>
    <row r="67" spans="1:6" ht="39.75" customHeight="1" x14ac:dyDescent="0.25">
      <c r="B67" s="60" t="s">
        <v>77</v>
      </c>
      <c r="C67" s="60"/>
      <c r="D67" s="60"/>
      <c r="E67" s="60"/>
      <c r="F67" s="60"/>
    </row>
    <row r="69" spans="1:6" ht="21.75" customHeight="1" x14ac:dyDescent="0.25">
      <c r="A69" s="15" t="s">
        <v>19</v>
      </c>
      <c r="B69" s="15"/>
      <c r="C69" s="15"/>
      <c r="D69" s="15"/>
      <c r="E69" s="15"/>
      <c r="F69" s="15"/>
    </row>
  </sheetData>
  <sheetProtection algorithmName="SHA-512" hashValue="p90MIqCD4UmdGTdpVkTRx89O2LtPBiu/4yO24yD4WuYpWiWOJgJ5qyMPE6f5kO8lDGz2qO8ndY1xHG04WnsMRg==" saltValue="V5VYlCN362NQwd7snCey7w==" spinCount="100000" sheet="1" objects="1" scenarios="1"/>
  <mergeCells count="30">
    <mergeCell ref="B64:F64"/>
    <mergeCell ref="B65:F65"/>
    <mergeCell ref="B66:F66"/>
    <mergeCell ref="B67:F67"/>
    <mergeCell ref="A69:F69"/>
    <mergeCell ref="B59:F59"/>
    <mergeCell ref="B60:F60"/>
    <mergeCell ref="B61:F61"/>
    <mergeCell ref="B62:F62"/>
    <mergeCell ref="B63:F63"/>
    <mergeCell ref="A49:F49"/>
    <mergeCell ref="A54:F54"/>
    <mergeCell ref="A55:F55"/>
    <mergeCell ref="A57:F57"/>
    <mergeCell ref="B58:F58"/>
    <mergeCell ref="A30:F30"/>
    <mergeCell ref="B31:F31"/>
    <mergeCell ref="A35:F35"/>
    <mergeCell ref="A38:F38"/>
    <mergeCell ref="A44:F44"/>
    <mergeCell ref="A7:F7"/>
    <mergeCell ref="A11:F11"/>
    <mergeCell ref="A12:F12"/>
    <mergeCell ref="A19:F19"/>
    <mergeCell ref="B24:F24"/>
    <mergeCell ref="A2:B2"/>
    <mergeCell ref="C2:F2"/>
    <mergeCell ref="A3:F3"/>
    <mergeCell ref="A4:F4"/>
    <mergeCell ref="A6:B6"/>
  </mergeCells>
  <dataValidations count="2">
    <dataValidation type="list" sqref="C8" xr:uid="{00000000-0002-0000-0100-000000000000}">
      <formula1>"Below 60 yrs,60-79 yrs,80+"</formula1>
      <formula2>0</formula2>
    </dataValidation>
    <dataValidation type="list" sqref="C13" xr:uid="{00000000-0002-0000-0100-000001000000}">
      <formula1>"Self-Occupied,Let-Out"</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4"/>
  <sheetViews>
    <sheetView showGridLines="0" zoomScaleNormal="100" workbookViewId="0">
      <selection activeCell="B15" sqref="B15"/>
    </sheetView>
  </sheetViews>
  <sheetFormatPr defaultColWidth="8.7109375" defaultRowHeight="15" x14ac:dyDescent="0.25"/>
  <cols>
    <col min="1" max="1" width="4" style="5" customWidth="1"/>
    <col min="2" max="2" width="100" style="5" customWidth="1"/>
    <col min="3" max="3" width="4" style="5" customWidth="1"/>
    <col min="4" max="16384" width="8.7109375" style="5"/>
  </cols>
  <sheetData>
    <row r="1" spans="1:3" ht="30" customHeight="1" x14ac:dyDescent="0.25">
      <c r="A1" s="3" t="s">
        <v>78</v>
      </c>
      <c r="B1" s="3"/>
      <c r="C1" s="3"/>
    </row>
    <row r="2" spans="1:3" ht="7.5" customHeight="1" x14ac:dyDescent="0.25"/>
    <row r="3" spans="1:3" ht="37.5" customHeight="1" x14ac:dyDescent="0.25">
      <c r="B3" s="1" t="s">
        <v>79</v>
      </c>
    </row>
    <row r="5" spans="1:3" ht="37.5" customHeight="1" x14ac:dyDescent="0.25">
      <c r="B5" s="2" t="s">
        <v>80</v>
      </c>
    </row>
    <row r="7" spans="1:3" ht="47.25" customHeight="1" x14ac:dyDescent="0.25">
      <c r="B7" s="1" t="s">
        <v>81</v>
      </c>
    </row>
    <row r="9" spans="1:3" ht="44.25" customHeight="1" x14ac:dyDescent="0.25">
      <c r="B9" s="2" t="s">
        <v>82</v>
      </c>
    </row>
    <row r="11" spans="1:3" ht="37.5" customHeight="1" x14ac:dyDescent="0.25">
      <c r="B11" s="1" t="s">
        <v>83</v>
      </c>
    </row>
    <row r="13" spans="1:3" ht="37.5" customHeight="1" x14ac:dyDescent="0.25">
      <c r="B13" s="2" t="s">
        <v>84</v>
      </c>
    </row>
    <row r="15" spans="1:3" ht="37.5" customHeight="1" x14ac:dyDescent="0.25">
      <c r="B15" s="1" t="s">
        <v>85</v>
      </c>
    </row>
    <row r="17" spans="1:3" ht="37.5" customHeight="1" x14ac:dyDescent="0.25">
      <c r="B17" s="2" t="s">
        <v>86</v>
      </c>
    </row>
    <row r="19" spans="1:3" ht="37.5" customHeight="1" x14ac:dyDescent="0.25">
      <c r="B19" s="1" t="s">
        <v>87</v>
      </c>
    </row>
    <row r="21" spans="1:3" ht="37.5" customHeight="1" x14ac:dyDescent="0.25">
      <c r="B21" s="2" t="s">
        <v>88</v>
      </c>
    </row>
    <row r="24" spans="1:3" ht="21.75" customHeight="1" x14ac:dyDescent="0.25">
      <c r="A24" s="4" t="s">
        <v>89</v>
      </c>
      <c r="B24" s="4"/>
      <c r="C24" s="4"/>
    </row>
  </sheetData>
  <mergeCells count="2">
    <mergeCell ref="A1:C1"/>
    <mergeCell ref="A24:C24"/>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 Cover Page</vt:lpstr>
      <vt:lpstr>🏠 House Property Calculator</vt:lpstr>
      <vt:lpstr>📘 How to Use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madhu roy</cp:lastModifiedBy>
  <cp:revision>0</cp:revision>
  <dcterms:created xsi:type="dcterms:W3CDTF">2026-09-08T10:40:07Z</dcterms:created>
  <dcterms:modified xsi:type="dcterms:W3CDTF">2026-09-08T14:34:58Z</dcterms:modified>
  <dc:language>en-US</dc:language>
</cp:coreProperties>
</file>