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ACER Data website\MAYA\taxbizmantra site\EXCEL Tax Template\Senior citizen tax calculator\"/>
    </mc:Choice>
  </mc:AlternateContent>
  <xr:revisionPtr revIDLastSave="0" documentId="13_ncr:1_{5A70F771-65C0-41BA-9F69-E90517828AB8}" xr6:coauthVersionLast="47" xr6:coauthVersionMax="47" xr10:uidLastSave="{00000000-0000-0000-0000-000000000000}"/>
  <bookViews>
    <workbookView xWindow="-120" yWindow="-120" windowWidth="25440" windowHeight="15270" tabRatio="500" xr2:uid="{00000000-000D-0000-FFFF-FFFF00000000}"/>
  </bookViews>
  <sheets>
    <sheet name="📄 Cover Page" sheetId="1" r:id="rId1"/>
    <sheet name="👴 Senior Citizen Calculator" sheetId="2" r:id="rId2"/>
    <sheet name="📘 How to Use" sheetId="3" r:id="rId3"/>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39" i="2" l="1"/>
  <c r="D36" i="2"/>
  <c r="C33" i="2"/>
  <c r="D31" i="2"/>
  <c r="C28" i="2"/>
  <c r="D26" i="2"/>
  <c r="D25" i="2"/>
  <c r="C21" i="2"/>
  <c r="D19" i="2"/>
  <c r="D15" i="2"/>
  <c r="D14" i="2"/>
  <c r="D13" i="2"/>
  <c r="D39" i="2" s="1"/>
  <c r="D8" i="2"/>
  <c r="C46" i="2" l="1"/>
  <c r="C44" i="2"/>
  <c r="E44" i="2" s="1"/>
  <c r="C47" i="2"/>
  <c r="C42" i="2"/>
  <c r="C43" i="2" s="1"/>
  <c r="E43" i="2" s="1"/>
  <c r="E39" i="2"/>
  <c r="D43" i="2"/>
  <c r="D42" i="2"/>
  <c r="D47" i="2"/>
  <c r="D46" i="2"/>
  <c r="D44" i="2"/>
  <c r="E46" i="2" l="1"/>
  <c r="C48" i="2"/>
  <c r="E48" i="2" s="1"/>
  <c r="E42" i="2"/>
  <c r="C45" i="2"/>
  <c r="E47" i="2"/>
  <c r="D45" i="2"/>
  <c r="D48" i="2"/>
  <c r="C49" i="2" l="1"/>
  <c r="E45" i="2"/>
  <c r="D49" i="2"/>
  <c r="E49" i="2" l="1"/>
  <c r="C50" i="2"/>
  <c r="D50" i="2"/>
  <c r="D52" i="2" s="1"/>
  <c r="E50" i="2" l="1"/>
  <c r="C52" i="2"/>
  <c r="A55" i="2" l="1"/>
  <c r="E52" i="2"/>
</calcChain>
</file>

<file path=xl/sharedStrings.xml><?xml version="1.0" encoding="utf-8"?>
<sst xmlns="http://schemas.openxmlformats.org/spreadsheetml/2006/main" count="114" uniqueCount="92">
  <si>
    <t>TAXBIZMANTRA.COM</t>
  </si>
  <si>
    <t>Free Excel Utility Series — Income Tax Act, 2025</t>
  </si>
  <si>
    <t>Income Tax Calculator for Senior Citizens &amp; Pensioners</t>
  </si>
  <si>
    <t>Higher Exemption · Section 153 (80TTB) · Section 126 (80D) · Income Tax Act, 2025</t>
  </si>
  <si>
    <t>Tax Year 2026-27 (FY 2026-27)  |  Senior (60-79) &amp; Super Senior (80+)  |  Free Download</t>
  </si>
  <si>
    <t xml:space="preserve">  ✅  WHAT THIS CALCULATOR DOES</t>
  </si>
  <si>
    <t xml:space="preserve">  •  Applies the correct higher Old Regime exemption — ₹3,00,000 for Senior Citizens (60-79) and ₹5,00,000 for Super Senior Citizens (80+) — versus the uniform ₹4,00,000 under the New Regime for all ages.</t>
  </si>
  <si>
    <t xml:space="preserve">  •  Computes the Section 153 (formerly 80TTA/80TTB) interest deduction at the senior-citizen limb — up to ₹50,000 on savings/FD/RD interest — available only under the Old Regime.</t>
  </si>
  <si>
    <t xml:space="preserve">  •  Computes the Section 126 (formerly 80D) health insurance deduction at the senior-citizen rate (₹50,000 for self/family, plus a further ₹50,000 if you also pay for senior-citizen parents).</t>
  </si>
  <si>
    <t xml:space="preserve">  •  Confirms pensioners are entitled to the same Standard Deduction as salaried employees (₹75,000 New / ₹50,000 Old) — a commonly misunderstood point.</t>
  </si>
  <si>
    <t xml:space="preserve">  •  Full slab tax, rebate, marginal relief, and surcharge (with surcharge marginal relief) for both regimes, plus a clear regime recommendation.</t>
  </si>
  <si>
    <t xml:space="preserve">  •  Notes on advance tax exemption and the Section 194P ITR-filing exemption for those aged 75 and above.</t>
  </si>
  <si>
    <t xml:space="preserve">  📁  INSIDE THIS WORKBOOK</t>
  </si>
  <si>
    <t xml:space="preserve">  ►</t>
  </si>
  <si>
    <t>👴 Senior Citizen Calculator</t>
  </si>
  <si>
    <t>Enter your pension, interest, and deduction details to compare both regimes.</t>
  </si>
  <si>
    <t>📘 How to Use</t>
  </si>
  <si>
    <t>A step-by-step walkthrough of the calculator.</t>
  </si>
  <si>
    <t xml:space="preserve">  ⚠️  For Resident Individuals only — these benefits are not available to Non-Resident senior citizens. For estimation and planning purposes only — not a substitute for professional tax advice.</t>
  </si>
  <si>
    <t>© 2025-26 taxbizmantra.com  |  Free Tax Excel Utility Series  |  Senior Citizen Income Tax Calculator</t>
  </si>
  <si>
    <t>Senior Citizen / Pensioner Tax Calculator</t>
  </si>
  <si>
    <t xml:space="preserve">  Tax Year 2026-27  |  Higher Exemption + Sections 153 &amp; 126 (formerly 80TTB &amp; 80D), Income Tax Act, 2025</t>
  </si>
  <si>
    <t xml:space="preserve">  ⚡  Blue cells are INPUT fields  |  All amounts in ₹ unless stated otherwise</t>
  </si>
  <si>
    <t xml:space="preserve">  Particulars</t>
  </si>
  <si>
    <t>New Regime</t>
  </si>
  <si>
    <t>Old Regime</t>
  </si>
  <si>
    <t>Difference</t>
  </si>
  <si>
    <t xml:space="preserve">  📋  SECTION A : BASIC DETAILS</t>
  </si>
  <si>
    <t xml:space="preserve">  ► Age Category  [Select from dropdown ▼]</t>
  </si>
  <si>
    <t>Senior Citizen (60-79 yrs)</t>
  </si>
  <si>
    <t>-</t>
  </si>
  <si>
    <t xml:space="preserve">  This calculator assumes RESIDENT status. Higher exemption, the Section 153 (80TTB) interest deduction, and the senior-citizen Section 126 (80D) limit are NOT available to Non-Resident Indians, even if they are 60 or above.</t>
  </si>
  <si>
    <t xml:space="preserve">  💰  SECTION B : PENSION / SALARY INCOME  (Standard Deduction — Section 19, formerly Section 16)</t>
  </si>
  <si>
    <t xml:space="preserve">  Pensioners are entitled to the SAME Standard Deduction as salaried employees — pension is taxed under 'Salaries', not 'Other Sources'.</t>
  </si>
  <si>
    <t xml:space="preserve">  ► Gross Pension / Salary Income (Annual, ₹)</t>
  </si>
  <si>
    <t xml:space="preserve">  ► Standard Deduction (Sec 19, formerly Sec 16) — New Regime, ₹ [editable]</t>
  </si>
  <si>
    <t xml:space="preserve">  ► Standard Deduction (Sec 19, formerly Sec 16) — Old Regime, ₹ [editable]</t>
  </si>
  <si>
    <t xml:space="preserve">  🏦  SECTION C : INTEREST INCOME  (Savings / FD / RD — Section 153, formerly 80TTB — Old Regime only)</t>
  </si>
  <si>
    <t xml:space="preserve">  Section 153 (formerly 80TTA and 80TTB, now ONE section) gives senior citizens a ₹50,000 limb instead of the ₹10,000 limb for under-60s — you cannot claim both limbs. Not available under the New Regime; interest is fully taxable there.</t>
  </si>
  <si>
    <t xml:space="preserve">  ► Total Interest Income — Savings A/c + FD + RD, from banks/post office/co-op banks (Annual, ₹)</t>
  </si>
  <si>
    <t xml:space="preserve">  Section 153 Deduction — New Regime (always NIL)</t>
  </si>
  <si>
    <t>0</t>
  </si>
  <si>
    <t xml:space="preserve">  Section 153 Deduction — Old Regime, Senior Citizen limb (up to ₹50,000)</t>
  </si>
  <si>
    <t xml:space="preserve">  🏥  SECTION D : HEALTH INSURANCE — SECTION 126, formerly 80D  (Old Regime only)</t>
  </si>
  <si>
    <t xml:space="preserve">  Senior-citizen rate: ₹50,000 for self/family. If you ALSO pay health insurance for even-older senior-citizen parents, a further ₹50,000 applies.</t>
  </si>
  <si>
    <t xml:space="preserve">  ► Health Insurance Premium — Self/Family (Senior Citizen rate, max ₹50,000)</t>
  </si>
  <si>
    <t xml:space="preserve">  ► Health Insurance Premium — Senior Citizen Parents, if applicable (max ₹50,000)</t>
  </si>
  <si>
    <t xml:space="preserve">  Section 126 Deduction — New Regime (always NIL)</t>
  </si>
  <si>
    <t xml:space="preserve">  Section 126 Deduction — Old Regime (formerly 80D)</t>
  </si>
  <si>
    <t xml:space="preserve">  💼  SECTION E : OTHER SEC 123 INVESTMENTS  (formerly Sec 80C — Old Regime only)</t>
  </si>
  <si>
    <t xml:space="preserve">  ► Other Sec 123 Investments (PF, ELSS, tax-saving FD, insurance, etc., ₹, max ₹1,50,000 combined)</t>
  </si>
  <si>
    <t xml:space="preserve">  Sec 123 Deduction — New Regime (always NIL)</t>
  </si>
  <si>
    <t xml:space="preserve">  Sec 123 Deduction — Old Regime (capped at ₹1,50,000)</t>
  </si>
  <si>
    <t xml:space="preserve">  📑  SECTION F : OTHER TAXABLE INCOME</t>
  </si>
  <si>
    <t xml:space="preserve">  ► Other Taxable Income (Rent, Other Sources not already covered above, ₹, Annual)</t>
  </si>
  <si>
    <t xml:space="preserve">  🧮  SECTION G : TAXABLE INCOME</t>
  </si>
  <si>
    <t xml:space="preserve">  TAXABLE INCOME</t>
  </si>
  <si>
    <t xml:space="preserve">  📊  SECTION H : TAX COMPUTATION</t>
  </si>
  <si>
    <t xml:space="preserve">  Slab Tax</t>
  </si>
  <si>
    <t xml:space="preserve">  Less: Rebate u/s 156, formerly 87A (New: ₹60,000 if income ≤ ₹12L | Old: ₹12,500 if income ≤ ₹5L)</t>
  </si>
  <si>
    <t xml:space="preserve">  Less: Marginal Relief u/s 156, formerly 87A (New: income ₹12L–₹12.75L | Old: income ₹5L–₹5.1L)</t>
  </si>
  <si>
    <t xml:space="preserve">  Tax After Rebate &amp; Marginal Relief</t>
  </si>
  <si>
    <t xml:space="preserve">  Surcharge (if income &gt; ₹50 Lakhs)</t>
  </si>
  <si>
    <t xml:space="preserve">  Less: Marginal Relief on Surcharge</t>
  </si>
  <si>
    <t xml:space="preserve">  Surcharge After Marginal Relief</t>
  </si>
  <si>
    <t xml:space="preserve">  Tax + Surcharge, before Cess</t>
  </si>
  <si>
    <t xml:space="preserve">  Health &amp; Education Cess @ 4%</t>
  </si>
  <si>
    <t xml:space="preserve">  TOTAL TAX PAYABLE</t>
  </si>
  <si>
    <t xml:space="preserve">  ✅  SECTION I : REGIME RECOMMENDATION</t>
  </si>
  <si>
    <t xml:space="preserve">  📌  SECTION J : IMPORTANT NOTES &amp; DISCLAIMERS</t>
  </si>
  <si>
    <t xml:space="preserve">  1.  GOVERNING PROVISIONS: Higher basic exemption for seniors — Old Regime only (First Schedule rate slabs). Interest deduction — Section 153 (formerly 80TTA/80TTB). Health insurance — Section 126 (formerly 80D). Standard Deduction for pension — Section 19 (formerly Section 16), same as salaried employees. Section 123 (formerly 80C) and Section 156 (formerly 87A rebate) also referenced below. All under the Income Tax Act, 2025 — old 1961 Act numbers shown in brackets for reference; substance and limits unchanged.</t>
  </si>
  <si>
    <t xml:space="preserve">  2.  NEW REGIME HAS NO AGE-BASED BENEFIT: The New Regime's ₹4,00,000 nil-tax threshold is the SAME for every age group. Only the Old Regime gives Senior Citizens (₹3,00,000) and Super Senior Citizens (₹5,00,000) a higher exemption.</t>
  </si>
  <si>
    <t xml:space="preserve">  3.  SECTION 153 (FORMERLY 80TTA + 80TTB): Under the Income Tax Act, 2025 these two old provisions are now ONE section with two age-based limbs — ₹10,000 for under-60s (savings account interest only), ₹50,000 for senior citizens (savings + FD + RD interest). You get whichever limb matches your age, not both. Old Regime only.</t>
  </si>
  <si>
    <t xml:space="preserve">  4.  SECTION 126, FORMERLY 80D — TWO SEPARATE LIMITS: ₹50,000 for your own/family's health insurance (since you are a senior citizen), plus a FURTHER ₹50,000 if you separately pay health insurance for your own senior-citizen parents. These do not share a single combined cap.</t>
  </si>
  <si>
    <t xml:space="preserve">  5.  STANDARD DEDUCTION FOR PENSIONERS: Often mistakenly thought unavailable to pensioners — it is NOT. Pension income (except family pension, which has its own separate deduction not modeled in this calculator) is taxed under 'Salaries' and gets the full Standard Deduction under Section 19 (formerly Section 16), in both regimes.</t>
  </si>
  <si>
    <t xml:space="preserve">  6.  ADVANCE TAX EXEMPTION (NOT MODELED): A resident senior citizen (60+) with NO income from business or profession is exempt from paying advance tax — they can pay the full tax as self-assessment tax at the time of filing instead. This calculator does not model or enforce this; it is a filing-mechanics benefit, not a change to the tax amount itself.</t>
  </si>
  <si>
    <t xml:space="preserve">  7.  SECTION 194P — ITR FILING EXEMPTION (NOT MODELED): Resident individuals aged 75 and above, whose income consists ONLY of pension and interest from the SAME specified bank, may be exempted from filing an ITR at all if that bank computes and deducts the correct tax. Conditions are specific to the bank's participation in this scheme — verify with your bank.</t>
  </si>
  <si>
    <t xml:space="preserve">  8.  FAMILY PENSION: If you receive family pension (as a legal heir, not your own pension), it is taxed under 'Other Sources' with a different, smaller standard deduction — NOT the Salary standard deduction used in this calculator. Do not enter family pension in Section B without adjusting for this distinction.</t>
  </si>
  <si>
    <t xml:space="preserve">  9.  DISCLAIMER: For estimation and planning purposes only. Not a substitute for professional tax advice.</t>
  </si>
  <si>
    <t>HOW TO USE — Senior Citizen / Pensioner Tax Calculator</t>
  </si>
  <si>
    <t xml:space="preserve">  STEP 1:  Open the 👴 Senior Citizen Calculator sheet. Select your Age Category — Senior Citizen (60-79) or Super Senior Citizen (80+) — this determines your Old Regime exemption limit.</t>
  </si>
  <si>
    <t xml:space="preserve">  STEP 2:  Section B — Enter your Gross Pension/Salary Income. The Standard Deduction is applied automatically for both regimes — pensioners get this too, it is not restricted to salaried employees.</t>
  </si>
  <si>
    <t xml:space="preserve">  STEP 3:  Section C — Enter your total interest income from savings accounts, fixed deposits, and recurring deposits. The Section 153 (formerly 80TTB) senior-citizen limb, up to ₹50,000, is computed automatically for the Old Regime only.</t>
  </si>
  <si>
    <t xml:space="preserve">  STEP 4:  Section D — Enter your health insurance premiums. If you pay for your own family AND separately for senior-citizen parents, enter both — each gets its own ₹50,000 limit under Section 126, formerly 80D (Old Regime only).</t>
  </si>
  <si>
    <t xml:space="preserve">  STEP 5:  Section E — Enter any other Section 123 (formerly 80C) investments — PF, ELSS, tax-saving FD, life insurance, etc. Capped at ₹1,50,000, Old Regime only.</t>
  </si>
  <si>
    <t xml:space="preserve">  STEP 6:  Section F — Enter any other taxable income (rent, other sources) not already covered above.</t>
  </si>
  <si>
    <t xml:space="preserve">  STEP 7:  Sections G-H compute your Taxable Income and Total Tax for both regimes — full slab tax, rebate, marginal relief, surcharge, and cess.</t>
  </si>
  <si>
    <t xml:space="preserve">  STEP 8:  Section I tells you which regime is beneficial and by how much.</t>
  </si>
  <si>
    <t xml:space="preserve">  IMPORTANT — NOT MODELED HERE:  The advance tax exemption for seniors without business income, and the Section 194P ITR-filing exemption for those 75+, are both filing-mechanics benefits, not changes to your tax amount — see the Notes on the calculator sheet for details.</t>
  </si>
  <si>
    <t xml:space="preserve">  WHO IS THIS FOR?:  Resident senior citizens and super senior citizens (60+) with pension, salary, or interest income who want to compare their tax under both regimes.</t>
  </si>
  <si>
    <t xml:space="preserve">  DISCLAIMER:  For estimation only, based on the Income Tax Act, 2025. Family pension is NOT the same as your own pension for tax purposes — do not enter it in Section B without adjusting. Always confirm current provisions before filing your return.</t>
  </si>
  <si>
    <t>© taxbizmantra.com  |  Free Tax Excel Utility Series  |  Senior Citizen Income Tax 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</si>
</sst>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
    </font>
    <font>
      <b/>
      <sz val="22"/>
      <color rgb="FFF9A825"/>
      <name val="Times New Roman"/>
      <family val="1"/>
    </font>
    <font>
      <i/>
      <sz val="11"/>
      <color rgb="FFFFFFFF"/>
      <name val="Times New Roman"/>
      <family val="1"/>
    </font>
    <font>
      <b/>
      <sz val="24"/>
      <color rgb="FF1A237E"/>
      <name val="Times New Roman"/>
      <family val="1"/>
    </font>
    <font>
      <i/>
      <sz val="12"/>
      <color rgb="FF212121"/>
      <name val="Times New Roman"/>
      <family val="1"/>
    </font>
    <font>
      <b/>
      <sz val="11"/>
      <color rgb="FFFFFFFF"/>
      <name val="Times New Roman"/>
      <family val="1"/>
    </font>
    <font>
      <b/>
      <sz val="12"/>
      <color rgb="FFFFFFFF"/>
      <name val="Times New Roman"/>
      <family val="1"/>
    </font>
    <font>
      <sz val="10"/>
      <color rgb="FF212121"/>
      <name val="Times New Roman"/>
      <family val="1"/>
    </font>
    <font>
      <b/>
      <sz val="10"/>
      <color rgb="FF1A237E"/>
      <name val="Times New Roman"/>
      <family val="1"/>
    </font>
    <font>
      <i/>
      <sz val="9"/>
      <color rgb="FF212121"/>
      <name val="Times New Roman"/>
      <family val="1"/>
    </font>
    <font>
      <b/>
      <sz val="9"/>
      <color rgb="FFC62828"/>
      <name val="Times New Roman"/>
      <family val="1"/>
    </font>
    <font>
      <sz val="9"/>
      <color rgb="FFF9A825"/>
      <name val="Times New Roman"/>
      <family val="1"/>
    </font>
    <font>
      <b/>
      <sz val="18"/>
      <color rgb="FFF9A825"/>
      <name val="Times New Roman"/>
      <family val="1"/>
    </font>
    <font>
      <b/>
      <sz val="13"/>
      <color rgb="FFFFFFFF"/>
      <name val="Times New Roman"/>
      <family val="1"/>
    </font>
    <font>
      <sz val="10"/>
      <color rgb="FFFFFFFF"/>
      <name val="Times New Roman"/>
      <family val="1"/>
    </font>
    <font>
      <sz val="9"/>
      <color rgb="FF212121"/>
      <name val="Times New Roman"/>
      <family val="1"/>
    </font>
    <font>
      <b/>
      <sz val="10"/>
      <color rgb="FFFFFFFF"/>
      <name val="Times New Roman"/>
      <family val="1"/>
    </font>
    <font>
      <sz val="10"/>
      <color rgb="FF0000FF"/>
      <name val="Times New Roman"/>
      <family val="1"/>
    </font>
    <font>
      <sz val="10"/>
      <color rgb="FF9E9E9E"/>
      <name val="Times New Roman"/>
      <family val="1"/>
    </font>
    <font>
      <sz val="9"/>
      <color rgb="FF9E9E9E"/>
      <name val="Times New Roman"/>
      <family val="1"/>
    </font>
    <font>
      <i/>
      <sz val="10"/>
      <color rgb="FF212121"/>
      <name val="Times New Roman"/>
      <family val="1"/>
    </font>
    <font>
      <b/>
      <sz val="10"/>
      <color rgb="FF212121"/>
      <name val="Times New Roman"/>
      <family val="1"/>
    </font>
    <font>
      <b/>
      <sz val="12"/>
      <color rgb="FFF9A825"/>
      <name val="Times New Roman"/>
      <family val="1"/>
    </font>
    <font>
      <b/>
      <sz val="13"/>
      <color rgb="FF2E7D32"/>
      <name val="Times New Roman"/>
      <family val="1"/>
    </font>
    <font>
      <sz val="9"/>
      <color rgb="FFC62828"/>
      <name val="Times New Roman"/>
      <family val="1"/>
    </font>
    <font>
      <b/>
      <sz val="14"/>
      <color rgb="FFF9A825"/>
      <name val="Times New Roman"/>
      <family val="1"/>
    </font>
    <font>
      <b/>
      <sz val="11"/>
      <color rgb="FF212121"/>
      <name val="Times New Roman"/>
      <family val="1"/>
    </font>
    <font>
      <sz val="11"/>
      <color rgb="FFF9A825"/>
      <name val="Times New Roman"/>
      <family val="1"/>
    </font>
  </fonts>
  <fills count="13">
    <fill>
      <patternFill patternType="none"/>
    </fill>
    <fill>
      <patternFill patternType="gray125"/>
    </fill>
    <fill>
      <patternFill patternType="solid">
        <fgColor rgb="FF1A237E"/>
        <bgColor rgb="FF333399"/>
      </patternFill>
    </fill>
    <fill>
      <patternFill patternType="solid">
        <fgColor rgb="FFE65100"/>
        <bgColor rgb="FFC62828"/>
      </patternFill>
    </fill>
    <fill>
      <patternFill patternType="solid">
        <fgColor rgb="FFE8EAF6"/>
        <bgColor rgb="FFDCEEFF"/>
      </patternFill>
    </fill>
    <fill>
      <patternFill patternType="solid">
        <fgColor rgb="FFFFFFFF"/>
        <bgColor rgb="FFFFFDE7"/>
      </patternFill>
    </fill>
    <fill>
      <patternFill patternType="solid">
        <fgColor rgb="FFFFEBEE"/>
        <bgColor rgb="FFFFF3E0"/>
      </patternFill>
    </fill>
    <fill>
      <patternFill patternType="solid">
        <fgColor rgb="FFFFFDE7"/>
        <bgColor rgb="FFFFF3E0"/>
      </patternFill>
    </fill>
    <fill>
      <patternFill patternType="solid">
        <fgColor rgb="FFDCEEFF"/>
        <bgColor rgb="FFE8EAF6"/>
      </patternFill>
    </fill>
    <fill>
      <patternFill patternType="solid">
        <fgColor rgb="FFF5F5F5"/>
        <bgColor rgb="FFE8F5E9"/>
      </patternFill>
    </fill>
    <fill>
      <patternFill patternType="solid">
        <fgColor rgb="FFC5CAE9"/>
        <bgColor rgb="FFD0D0D0"/>
      </patternFill>
    </fill>
    <fill>
      <patternFill patternType="solid">
        <fgColor rgb="FFFFF3E0"/>
        <bgColor rgb="FFFFEBEE"/>
      </patternFill>
    </fill>
    <fill>
      <patternFill patternType="solid">
        <fgColor rgb="FFE8F5E9"/>
        <bgColor rgb="FFF5F5F5"/>
      </patternFill>
    </fill>
  </fills>
  <borders count="3">
    <border>
      <left/>
      <right/>
      <top/>
      <bottom/>
      <diagonal/>
    </border>
    <border>
      <left style="thin">
        <color rgb="FFD0D0D0"/>
      </left>
      <right style="thin">
        <color rgb="FFD0D0D0"/>
      </right>
      <top style="thin">
        <color rgb="FFD0D0D0"/>
      </top>
      <bottom style="thin">
        <color rgb="FFD0D0D0"/>
      </bottom>
      <diagonal/>
    </border>
    <border>
      <left style="thin">
        <color rgb="FFD0D0D0"/>
      </left>
      <right/>
      <top style="thin">
        <color rgb="FFD0D0D0"/>
      </top>
      <bottom style="thin">
        <color rgb="FFD0D0D0"/>
      </bottom>
      <diagonal/>
    </border>
  </borders>
  <cellStyleXfs count="1">
    <xf numFmtId="0" fontId="0" fillId="0" borderId="0"/>
  </cellStyleXfs>
  <cellXfs count="63">
    <xf numFmtId="0" fontId="0" fillId="0" borderId="0" xfId="0"/>
    <xf numFmtId="0" fontId="26" fillId="4" borderId="0" xfId="0" applyFont="1" applyFill="1" applyAlignment="1">
      <alignment vertical="center" wrapText="1"/>
    </xf>
    <xf numFmtId="0" fontId="26" fillId="5" borderId="0" xfId="0" applyFont="1" applyFill="1" applyAlignment="1">
      <alignment vertical="center" wrapText="1"/>
    </xf>
    <xf numFmtId="0" fontId="25" fillId="2" borderId="0" xfId="0" applyFont="1" applyFill="1" applyAlignment="1">
      <alignment horizontal="center" vertical="center"/>
    </xf>
    <xf numFmtId="0" fontId="27" fillId="2" borderId="0" xfId="0" applyFont="1" applyFill="1" applyAlignment="1">
      <alignment horizontal="center" vertical="center"/>
    </xf>
    <xf numFmtId="0" fontId="0" fillId="0" borderId="0" xfId="0" applyProtection="1">
      <protection locked="0"/>
    </xf>
    <xf numFmtId="0" fontId="0" fillId="2" borderId="0" xfId="0" applyFill="1" applyProtection="1">
      <protection locked="0"/>
    </xf>
    <xf numFmtId="0" fontId="5" fillId="2" borderId="0" xfId="0" applyFont="1" applyFill="1" applyAlignment="1" applyProtection="1">
      <alignment horizontal="left" vertical="center"/>
      <protection locked="0"/>
    </xf>
    <xf numFmtId="0" fontId="0" fillId="4" borderId="0" xfId="0" applyFill="1" applyProtection="1">
      <protection locked="0"/>
    </xf>
    <xf numFmtId="0" fontId="7" fillId="4" borderId="0" xfId="0" applyFont="1" applyFill="1" applyAlignment="1" applyProtection="1">
      <alignment vertical="center" wrapText="1"/>
      <protection locked="0"/>
    </xf>
    <xf numFmtId="0" fontId="17" fillId="8" borderId="1" xfId="0" applyFont="1" applyFill="1" applyBorder="1" applyAlignment="1" applyProtection="1">
      <alignment horizontal="center" vertical="center"/>
      <protection locked="0"/>
    </xf>
    <xf numFmtId="0" fontId="18" fillId="9" borderId="1" xfId="0" applyFont="1" applyFill="1" applyBorder="1" applyAlignment="1" applyProtection="1">
      <alignment horizontal="center" vertical="center"/>
      <protection locked="0"/>
    </xf>
    <xf numFmtId="0" fontId="19" fillId="4" borderId="0" xfId="0" applyFont="1" applyFill="1" applyAlignment="1" applyProtection="1">
      <alignment horizontal="center" vertical="center"/>
      <protection locked="0"/>
    </xf>
    <xf numFmtId="0" fontId="10" fillId="6" borderId="0" xfId="0" applyFont="1" applyFill="1" applyAlignment="1" applyProtection="1">
      <alignment vertical="center" wrapText="1"/>
      <protection locked="0"/>
    </xf>
    <xf numFmtId="0" fontId="20" fillId="10" borderId="0" xfId="0" applyFont="1" applyFill="1" applyAlignment="1" applyProtection="1">
      <alignment horizontal="left" vertical="center" wrapText="1"/>
      <protection locked="0"/>
    </xf>
    <xf numFmtId="3" fontId="17" fillId="8" borderId="1" xfId="0" applyNumberFormat="1" applyFont="1" applyFill="1" applyBorder="1" applyAlignment="1" applyProtection="1">
      <alignment horizontal="center" vertical="center"/>
      <protection locked="0"/>
    </xf>
    <xf numFmtId="3" fontId="18" fillId="9" borderId="1" xfId="0" applyNumberFormat="1" applyFont="1" applyFill="1" applyBorder="1" applyAlignment="1" applyProtection="1">
      <alignment horizontal="center" vertical="center"/>
      <protection locked="0"/>
    </xf>
    <xf numFmtId="0" fontId="0" fillId="5" borderId="0" xfId="0" applyFill="1" applyProtection="1">
      <protection locked="0"/>
    </xf>
    <xf numFmtId="0" fontId="7" fillId="5" borderId="0" xfId="0" applyFont="1" applyFill="1" applyAlignment="1" applyProtection="1">
      <alignment vertical="center" wrapText="1"/>
      <protection locked="0"/>
    </xf>
    <xf numFmtId="0" fontId="19" fillId="5" borderId="0" xfId="0" applyFont="1" applyFill="1" applyAlignment="1" applyProtection="1">
      <alignment horizontal="center" vertical="center"/>
      <protection locked="0"/>
    </xf>
    <xf numFmtId="3" fontId="7" fillId="5" borderId="1" xfId="0" applyNumberFormat="1" applyFont="1" applyFill="1" applyBorder="1" applyAlignment="1" applyProtection="1">
      <alignment horizontal="center" vertical="center"/>
      <protection locked="0"/>
    </xf>
    <xf numFmtId="0" fontId="21" fillId="4" borderId="0" xfId="0" applyFont="1" applyFill="1" applyAlignment="1" applyProtection="1">
      <alignment vertical="center"/>
      <protection locked="0"/>
    </xf>
    <xf numFmtId="3" fontId="21" fillId="4" borderId="2" xfId="0" applyNumberFormat="1" applyFont="1" applyFill="1" applyBorder="1" applyAlignment="1" applyProtection="1">
      <alignment horizontal="center" vertical="center"/>
      <protection locked="0"/>
    </xf>
    <xf numFmtId="0" fontId="0" fillId="11" borderId="0" xfId="0" applyFill="1" applyProtection="1">
      <protection locked="0"/>
    </xf>
    <xf numFmtId="0" fontId="21" fillId="11" borderId="0" xfId="0" applyFont="1" applyFill="1" applyAlignment="1" applyProtection="1">
      <alignment vertical="center" wrapText="1"/>
      <protection locked="0"/>
    </xf>
    <xf numFmtId="3" fontId="21" fillId="11" borderId="1" xfId="0" applyNumberFormat="1" applyFont="1" applyFill="1" applyBorder="1" applyAlignment="1" applyProtection="1">
      <alignment horizontal="center" vertical="center"/>
      <protection locked="0"/>
    </xf>
    <xf numFmtId="0" fontId="21" fillId="4" borderId="0" xfId="0" applyFont="1" applyFill="1" applyAlignment="1" applyProtection="1">
      <alignment vertical="center" wrapText="1"/>
      <protection locked="0"/>
    </xf>
    <xf numFmtId="3" fontId="21" fillId="4" borderId="1" xfId="0" applyNumberFormat="1" applyFont="1" applyFill="1" applyBorder="1" applyAlignment="1" applyProtection="1">
      <alignment horizontal="center" vertical="center"/>
      <protection locked="0"/>
    </xf>
    <xf numFmtId="0" fontId="0" fillId="7" borderId="0" xfId="0" applyFill="1" applyProtection="1">
      <protection locked="0"/>
    </xf>
    <xf numFmtId="0" fontId="7" fillId="7" borderId="0" xfId="0" applyFont="1" applyFill="1" applyAlignment="1" applyProtection="1">
      <alignment vertical="center" wrapText="1"/>
      <protection locked="0"/>
    </xf>
    <xf numFmtId="3" fontId="7" fillId="7" borderId="1" xfId="0" applyNumberFormat="1" applyFont="1" applyFill="1" applyBorder="1" applyAlignment="1" applyProtection="1">
      <alignment horizontal="center" vertical="center"/>
      <protection locked="0"/>
    </xf>
    <xf numFmtId="0" fontId="21" fillId="5" borderId="0" xfId="0" applyFont="1" applyFill="1" applyAlignment="1" applyProtection="1">
      <alignment vertical="center" wrapText="1"/>
      <protection locked="0"/>
    </xf>
    <xf numFmtId="3" fontId="21" fillId="5" borderId="1" xfId="0" applyNumberFormat="1" applyFont="1" applyFill="1" applyBorder="1" applyAlignment="1" applyProtection="1">
      <alignment horizontal="center" vertical="center"/>
      <protection locked="0"/>
    </xf>
    <xf numFmtId="3" fontId="7" fillId="4" borderId="1" xfId="0" applyNumberFormat="1" applyFont="1" applyFill="1" applyBorder="1" applyAlignment="1" applyProtection="1">
      <alignment horizontal="center" vertical="center"/>
      <protection locked="0"/>
    </xf>
    <xf numFmtId="0" fontId="22" fillId="2" borderId="0" xfId="0" applyFont="1" applyFill="1" applyAlignment="1" applyProtection="1">
      <alignment vertical="center"/>
      <protection locked="0"/>
    </xf>
    <xf numFmtId="3" fontId="22" fillId="2" borderId="1" xfId="0" applyNumberFormat="1" applyFont="1" applyFill="1" applyBorder="1" applyAlignment="1" applyProtection="1">
      <alignment horizontal="center" vertical="center"/>
      <protection locked="0"/>
    </xf>
    <xf numFmtId="0" fontId="23" fillId="12" borderId="0" xfId="0" applyFont="1" applyFill="1" applyAlignment="1" applyProtection="1">
      <alignment horizontal="center" vertical="center" wrapText="1"/>
      <protection locked="0"/>
    </xf>
    <xf numFmtId="0" fontId="19" fillId="9" borderId="0" xfId="0" applyFont="1" applyFill="1" applyAlignment="1" applyProtection="1">
      <alignment vertical="center" wrapText="1"/>
      <protection locked="0"/>
    </xf>
    <xf numFmtId="0" fontId="19" fillId="5" borderId="0" xfId="0" applyFont="1" applyFill="1" applyAlignment="1" applyProtection="1">
      <alignment vertical="center" wrapText="1"/>
      <protection locked="0"/>
    </xf>
    <xf numFmtId="0" fontId="24" fillId="5" borderId="0" xfId="0" applyFont="1" applyFill="1" applyAlignment="1" applyProtection="1">
      <alignment vertical="center" wrapText="1"/>
      <protection locked="0"/>
    </xf>
    <xf numFmtId="0" fontId="24" fillId="9" borderId="0" xfId="0" applyFont="1" applyFill="1" applyAlignment="1" applyProtection="1">
      <alignment vertical="center" wrapText="1"/>
      <protection locked="0"/>
    </xf>
    <xf numFmtId="0" fontId="11" fillId="2" borderId="0" xfId="0" applyFont="1" applyFill="1" applyAlignment="1" applyProtection="1">
      <alignment horizontal="center" vertical="center"/>
      <protection locked="0"/>
    </xf>
    <xf numFmtId="0" fontId="12" fillId="2" borderId="0" xfId="0" applyFont="1" applyFill="1" applyAlignment="1" applyProtection="1">
      <alignment horizontal="left" vertical="center" indent="1"/>
    </xf>
    <xf numFmtId="0" fontId="13" fillId="2" borderId="0" xfId="0" applyFont="1" applyFill="1" applyAlignment="1" applyProtection="1">
      <alignment horizontal="right" vertical="center" wrapText="1" indent="1"/>
    </xf>
    <xf numFmtId="0" fontId="14" fillId="3" borderId="0" xfId="0" applyFont="1" applyFill="1" applyAlignment="1" applyProtection="1">
      <alignment horizontal="left" vertical="center"/>
    </xf>
    <xf numFmtId="0" fontId="15" fillId="7" borderId="0" xfId="0" applyFont="1" applyFill="1" applyAlignment="1" applyProtection="1">
      <alignment horizontal="left" vertical="center"/>
    </xf>
    <xf numFmtId="0" fontId="0" fillId="0" borderId="0" xfId="0" applyProtection="1"/>
    <xf numFmtId="0" fontId="16" fillId="2" borderId="0" xfId="0" applyFont="1" applyFill="1" applyAlignment="1" applyProtection="1">
      <alignment vertical="center"/>
    </xf>
    <xf numFmtId="0" fontId="16" fillId="2" borderId="0" xfId="0" applyFont="1" applyFill="1" applyAlignment="1" applyProtection="1">
      <alignment horizontal="center" vertical="center"/>
    </xf>
    <xf numFmtId="0" fontId="0" fillId="2" borderId="0" xfId="0" applyFill="1" applyProtection="1"/>
    <xf numFmtId="0" fontId="6" fillId="2" borderId="0" xfId="0" applyFont="1" applyFill="1" applyAlignment="1" applyProtection="1">
      <alignment horizontal="left" vertical="center" indent="1"/>
      <protection locked="0"/>
    </xf>
    <xf numFmtId="0" fontId="7" fillId="4" borderId="0" xfId="0" applyFont="1" applyFill="1" applyAlignment="1" applyProtection="1">
      <alignment horizontal="left" vertical="center" wrapText="1" indent="1"/>
      <protection locked="0"/>
    </xf>
    <xf numFmtId="0" fontId="7" fillId="5" borderId="0" xfId="0" applyFont="1" applyFill="1" applyAlignment="1" applyProtection="1">
      <alignment horizontal="left" vertical="center" wrapText="1" indent="1"/>
      <protection locked="0"/>
    </xf>
    <xf numFmtId="0" fontId="8" fillId="5" borderId="0" xfId="0" applyFont="1" applyFill="1" applyProtection="1">
      <protection locked="0"/>
    </xf>
    <xf numFmtId="0" fontId="9" fillId="5" borderId="0" xfId="0" applyFont="1" applyFill="1" applyAlignment="1" applyProtection="1">
      <alignment wrapText="1"/>
      <protection locked="0"/>
    </xf>
    <xf numFmtId="0" fontId="8" fillId="4" borderId="0" xfId="0" applyFont="1" applyFill="1" applyProtection="1">
      <protection locked="0"/>
    </xf>
    <xf numFmtId="0" fontId="9" fillId="4" borderId="0" xfId="0" applyFont="1" applyFill="1" applyAlignment="1" applyProtection="1">
      <alignment wrapText="1"/>
      <protection locked="0"/>
    </xf>
    <xf numFmtId="0" fontId="10" fillId="6" borderId="0" xfId="0" applyFont="1" applyFill="1" applyAlignment="1" applyProtection="1">
      <alignment horizontal="left" vertical="center" wrapText="1" indent="1"/>
      <protection locked="0"/>
    </xf>
    <xf numFmtId="0" fontId="1" fillId="2" borderId="0" xfId="0" applyFont="1" applyFill="1" applyAlignment="1" applyProtection="1">
      <alignment horizontal="center" vertical="center"/>
    </xf>
    <xf numFmtId="0" fontId="2" fillId="2" borderId="0" xfId="0" applyFont="1" applyFill="1" applyAlignment="1" applyProtection="1">
      <alignment horizontal="center" vertical="center"/>
    </xf>
    <xf numFmtId="0" fontId="3" fillId="0" borderId="0" xfId="0" applyFont="1" applyAlignment="1" applyProtection="1">
      <alignment horizontal="center" vertical="center" wrapText="1"/>
    </xf>
    <xf numFmtId="0" fontId="4" fillId="0" borderId="0" xfId="0" applyFont="1" applyAlignment="1" applyProtection="1">
      <alignment horizontal="center" vertical="center"/>
    </xf>
    <xf numFmtId="0" fontId="5" fillId="3" borderId="0" xfId="0" applyFont="1" applyFill="1" applyAlignment="1" applyProtection="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D0D0"/>
      <rgbColor rgb="FF808080"/>
      <rgbColor rgb="FF9999FF"/>
      <rgbColor rgb="FF993366"/>
      <rgbColor rgb="FFFFFDE7"/>
      <rgbColor rgb="FFDCEEFF"/>
      <rgbColor rgb="FF660066"/>
      <rgbColor rgb="FFFF8080"/>
      <rgbColor rgb="FF0066CC"/>
      <rgbColor rgb="FFC5CAE9"/>
      <rgbColor rgb="FF000080"/>
      <rgbColor rgb="FFFF00FF"/>
      <rgbColor rgb="FFFFFF00"/>
      <rgbColor rgb="FF00FFFF"/>
      <rgbColor rgb="FF800080"/>
      <rgbColor rgb="FF800000"/>
      <rgbColor rgb="FF008080"/>
      <rgbColor rgb="FF0000FF"/>
      <rgbColor rgb="FF00CCFF"/>
      <rgbColor rgb="FFE8F5E9"/>
      <rgbColor rgb="FFE8EAF6"/>
      <rgbColor rgb="FFFFF3E0"/>
      <rgbColor rgb="FFF5F5F5"/>
      <rgbColor rgb="FFFF99CC"/>
      <rgbColor rgb="FFCC99FF"/>
      <rgbColor rgb="FFFFEBEE"/>
      <rgbColor rgb="FF3366FF"/>
      <rgbColor rgb="FF33CCCC"/>
      <rgbColor rgb="FF99CC00"/>
      <rgbColor rgb="FFFFCC00"/>
      <rgbColor rgb="FFF9A825"/>
      <rgbColor rgb="FFE65100"/>
      <rgbColor rgb="FF666699"/>
      <rgbColor rgb="FF9E9E9E"/>
      <rgbColor rgb="FF1A237E"/>
      <rgbColor rgb="FF2E7D32"/>
      <rgbColor rgb="FF003300"/>
      <rgbColor rgb="FF333300"/>
      <rgbColor rgb="FFC62828"/>
      <rgbColor rgb="FF993366"/>
      <rgbColor rgb="FF333399"/>
      <rgbColor rgb="FF21212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6"/>
  <sheetViews>
    <sheetView showGridLines="0" tabSelected="1" zoomScaleNormal="100" workbookViewId="0">
      <selection activeCell="A2" sqref="A2:D10"/>
    </sheetView>
  </sheetViews>
  <sheetFormatPr defaultColWidth="8.7109375" defaultRowHeight="15" x14ac:dyDescent="0.25"/>
  <cols>
    <col min="1" max="1" width="3" style="5" customWidth="1"/>
    <col min="2" max="2" width="70" style="5" customWidth="1"/>
    <col min="3" max="3" width="22" style="5" customWidth="1"/>
    <col min="4" max="4" width="3" style="5" customWidth="1"/>
    <col min="5" max="16384" width="8.7109375" style="5"/>
  </cols>
  <sheetData>
    <row r="1" spans="1:4" ht="7.5" customHeight="1" x14ac:dyDescent="0.25"/>
    <row r="2" spans="1:4" ht="45.75" customHeight="1" x14ac:dyDescent="0.25">
      <c r="A2" s="58" t="s">
        <v>0</v>
      </c>
      <c r="B2" s="58"/>
      <c r="C2" s="58"/>
      <c r="D2" s="58"/>
    </row>
    <row r="3" spans="1:4" ht="21.75" customHeight="1" x14ac:dyDescent="0.25">
      <c r="A3" s="59" t="s">
        <v>1</v>
      </c>
      <c r="B3" s="59"/>
      <c r="C3" s="59"/>
      <c r="D3" s="59"/>
    </row>
    <row r="4" spans="1:4" ht="9.75" customHeight="1" x14ac:dyDescent="0.25">
      <c r="A4" s="46"/>
      <c r="B4" s="46"/>
      <c r="C4" s="46"/>
      <c r="D4" s="46"/>
    </row>
    <row r="5" spans="1:4" x14ac:dyDescent="0.25">
      <c r="A5" s="46"/>
      <c r="B5" s="46"/>
      <c r="C5" s="46"/>
      <c r="D5" s="46"/>
    </row>
    <row r="6" spans="1:4" ht="31.5" customHeight="1" x14ac:dyDescent="0.25">
      <c r="A6" s="60" t="s">
        <v>2</v>
      </c>
      <c r="B6" s="60"/>
      <c r="C6" s="60"/>
      <c r="D6" s="60"/>
    </row>
    <row r="7" spans="1:4" ht="31.5" customHeight="1" x14ac:dyDescent="0.25">
      <c r="A7" s="60"/>
      <c r="B7" s="60"/>
      <c r="C7" s="60"/>
      <c r="D7" s="60"/>
    </row>
    <row r="8" spans="1:4" ht="21.75" customHeight="1" x14ac:dyDescent="0.25">
      <c r="A8" s="61" t="s">
        <v>3</v>
      </c>
      <c r="B8" s="61"/>
      <c r="C8" s="61"/>
      <c r="D8" s="61"/>
    </row>
    <row r="9" spans="1:4" ht="9.75" customHeight="1" x14ac:dyDescent="0.25">
      <c r="A9" s="46"/>
      <c r="B9" s="46"/>
      <c r="C9" s="46"/>
      <c r="D9" s="46"/>
    </row>
    <row r="10" spans="1:4" ht="30" customHeight="1" x14ac:dyDescent="0.25">
      <c r="A10" s="62" t="s">
        <v>4</v>
      </c>
      <c r="B10" s="62"/>
      <c r="C10" s="62"/>
      <c r="D10" s="62"/>
    </row>
    <row r="11" spans="1:4" ht="13.5" customHeight="1" x14ac:dyDescent="0.25"/>
    <row r="12" spans="1:4" ht="24" customHeight="1" x14ac:dyDescent="0.25">
      <c r="A12" s="50" t="s">
        <v>5</v>
      </c>
      <c r="B12" s="50"/>
      <c r="C12" s="50"/>
      <c r="D12" s="50"/>
    </row>
    <row r="13" spans="1:4" ht="31.5" customHeight="1" x14ac:dyDescent="0.25">
      <c r="A13" s="51" t="s">
        <v>6</v>
      </c>
      <c r="B13" s="51"/>
      <c r="C13" s="51"/>
      <c r="D13" s="51"/>
    </row>
    <row r="14" spans="1:4" ht="31.5" customHeight="1" x14ac:dyDescent="0.25">
      <c r="A14" s="52" t="s">
        <v>7</v>
      </c>
      <c r="B14" s="52"/>
      <c r="C14" s="52"/>
      <c r="D14" s="52"/>
    </row>
    <row r="15" spans="1:4" ht="31.5" customHeight="1" x14ac:dyDescent="0.25">
      <c r="A15" s="51" t="s">
        <v>8</v>
      </c>
      <c r="B15" s="51"/>
      <c r="C15" s="51"/>
      <c r="D15" s="51"/>
    </row>
    <row r="16" spans="1:4" ht="31.5" customHeight="1" x14ac:dyDescent="0.25">
      <c r="A16" s="52" t="s">
        <v>9</v>
      </c>
      <c r="B16" s="52"/>
      <c r="C16" s="52"/>
      <c r="D16" s="52"/>
    </row>
    <row r="17" spans="1:4" ht="31.5" customHeight="1" x14ac:dyDescent="0.25">
      <c r="A17" s="51" t="s">
        <v>10</v>
      </c>
      <c r="B17" s="51"/>
      <c r="C17" s="51"/>
      <c r="D17" s="51"/>
    </row>
    <row r="18" spans="1:4" ht="31.5" customHeight="1" x14ac:dyDescent="0.25">
      <c r="A18" s="52" t="s">
        <v>11</v>
      </c>
      <c r="B18" s="52"/>
      <c r="C18" s="52"/>
      <c r="D18" s="52"/>
    </row>
    <row r="20" spans="1:4" ht="24" customHeight="1" x14ac:dyDescent="0.25">
      <c r="A20" s="50" t="s">
        <v>12</v>
      </c>
      <c r="B20" s="50"/>
      <c r="C20" s="50"/>
      <c r="D20" s="50"/>
    </row>
    <row r="21" spans="1:4" ht="25.5" customHeight="1" x14ac:dyDescent="0.25">
      <c r="A21" s="53" t="s">
        <v>13</v>
      </c>
      <c r="B21" s="53" t="s">
        <v>14</v>
      </c>
      <c r="C21" s="54" t="s">
        <v>15</v>
      </c>
      <c r="D21" s="54"/>
    </row>
    <row r="22" spans="1:4" ht="25.5" customHeight="1" x14ac:dyDescent="0.25">
      <c r="A22" s="55" t="s">
        <v>13</v>
      </c>
      <c r="B22" s="55" t="s">
        <v>16</v>
      </c>
      <c r="C22" s="56" t="s">
        <v>17</v>
      </c>
      <c r="D22" s="56"/>
    </row>
    <row r="24" spans="1:4" ht="33.75" customHeight="1" x14ac:dyDescent="0.25">
      <c r="A24" s="57" t="s">
        <v>18</v>
      </c>
      <c r="B24" s="57"/>
      <c r="C24" s="57"/>
      <c r="D24" s="57"/>
    </row>
    <row r="26" spans="1:4" ht="21.75" customHeight="1" x14ac:dyDescent="0.25">
      <c r="A26" s="41" t="s">
        <v>19</v>
      </c>
      <c r="B26" s="41"/>
      <c r="C26" s="41"/>
      <c r="D26" s="41"/>
    </row>
  </sheetData>
  <sheetProtection algorithmName="SHA-512" hashValue="im8SF9Fx94iw255awaAMP/13geUhgl1TkrzTu8V/rkDnixBFC+k5LrpVm91kMIbw4aBEOae2pawQ+u3JJI5+7A==" saltValue="rqpZFc4G/3QbsSKHZUT6XA==" spinCount="100000" sheet="1" objects="1" scenarios="1"/>
  <mergeCells count="17">
    <mergeCell ref="A24:D24"/>
    <mergeCell ref="A26:D26"/>
    <mergeCell ref="A17:D17"/>
    <mergeCell ref="A18:D18"/>
    <mergeCell ref="A20:D20"/>
    <mergeCell ref="C21:D21"/>
    <mergeCell ref="C22:D22"/>
    <mergeCell ref="A12:D12"/>
    <mergeCell ref="A13:D13"/>
    <mergeCell ref="A14:D14"/>
    <mergeCell ref="A15:D15"/>
    <mergeCell ref="A16:D16"/>
    <mergeCell ref="A2:D2"/>
    <mergeCell ref="A3:D3"/>
    <mergeCell ref="A6:D7"/>
    <mergeCell ref="A8:D8"/>
    <mergeCell ref="A10:D10"/>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8"/>
  <sheetViews>
    <sheetView showGridLines="0" zoomScaleNormal="100" workbookViewId="0">
      <pane xSplit="1" ySplit="6" topLeftCell="B7" activePane="bottomRight" state="frozen"/>
      <selection pane="topRight" activeCell="B1" sqref="B1"/>
      <selection pane="bottomLeft" activeCell="A7" sqref="A7"/>
      <selection pane="bottomRight" activeCell="A2" sqref="A2:F6"/>
    </sheetView>
  </sheetViews>
  <sheetFormatPr defaultColWidth="8.7109375" defaultRowHeight="15" x14ac:dyDescent="0.25"/>
  <cols>
    <col min="1" max="1" width="2" style="5" customWidth="1"/>
    <col min="2" max="2" width="54" style="5" customWidth="1"/>
    <col min="3" max="4" width="20" style="5" customWidth="1"/>
    <col min="5" max="5" width="22" style="5" customWidth="1"/>
    <col min="6" max="6" width="4" style="5" customWidth="1"/>
    <col min="7" max="16384" width="8.7109375" style="5"/>
  </cols>
  <sheetData>
    <row r="1" spans="1:6" ht="7.5" customHeight="1" x14ac:dyDescent="0.25"/>
    <row r="2" spans="1:6" ht="39.75" customHeight="1" x14ac:dyDescent="0.25">
      <c r="A2" s="42" t="s">
        <v>0</v>
      </c>
      <c r="B2" s="42"/>
      <c r="C2" s="43" t="s">
        <v>20</v>
      </c>
      <c r="D2" s="43"/>
      <c r="E2" s="43"/>
      <c r="F2" s="43"/>
    </row>
    <row r="3" spans="1:6" ht="21.75" customHeight="1" x14ac:dyDescent="0.25">
      <c r="A3" s="44" t="s">
        <v>21</v>
      </c>
      <c r="B3" s="44"/>
      <c r="C3" s="44"/>
      <c r="D3" s="44"/>
      <c r="E3" s="44"/>
      <c r="F3" s="44"/>
    </row>
    <row r="4" spans="1:6" ht="19.5" customHeight="1" x14ac:dyDescent="0.25">
      <c r="A4" s="45" t="s">
        <v>22</v>
      </c>
      <c r="B4" s="45"/>
      <c r="C4" s="45"/>
      <c r="D4" s="45"/>
      <c r="E4" s="45"/>
      <c r="F4" s="45"/>
    </row>
    <row r="5" spans="1:6" x14ac:dyDescent="0.25">
      <c r="A5" s="46"/>
      <c r="B5" s="46"/>
      <c r="C5" s="46"/>
      <c r="D5" s="46"/>
      <c r="E5" s="46"/>
      <c r="F5" s="46"/>
    </row>
    <row r="6" spans="1:6" ht="19.5" customHeight="1" x14ac:dyDescent="0.25">
      <c r="A6" s="47" t="s">
        <v>23</v>
      </c>
      <c r="B6" s="47"/>
      <c r="C6" s="48" t="s">
        <v>24</v>
      </c>
      <c r="D6" s="48" t="s">
        <v>25</v>
      </c>
      <c r="E6" s="48" t="s">
        <v>26</v>
      </c>
      <c r="F6" s="49"/>
    </row>
    <row r="7" spans="1:6" ht="21.75" customHeight="1" x14ac:dyDescent="0.25">
      <c r="A7" s="7" t="s">
        <v>27</v>
      </c>
      <c r="B7" s="7"/>
      <c r="C7" s="7"/>
      <c r="D7" s="7"/>
      <c r="E7" s="7"/>
      <c r="F7" s="7"/>
    </row>
    <row r="8" spans="1:6" ht="24" customHeight="1" x14ac:dyDescent="0.25">
      <c r="A8" s="8"/>
      <c r="B8" s="9" t="s">
        <v>28</v>
      </c>
      <c r="C8" s="10" t="s">
        <v>29</v>
      </c>
      <c r="D8" s="11" t="str">
        <f>C8</f>
        <v>Senior Citizen (60-79 yrs)</v>
      </c>
      <c r="E8" s="12" t="s">
        <v>30</v>
      </c>
      <c r="F8" s="8"/>
    </row>
    <row r="9" spans="1:6" ht="27.75" customHeight="1" x14ac:dyDescent="0.25">
      <c r="A9" s="13" t="s">
        <v>31</v>
      </c>
      <c r="B9" s="13"/>
      <c r="C9" s="13"/>
      <c r="D9" s="13"/>
      <c r="E9" s="13"/>
      <c r="F9" s="13"/>
    </row>
    <row r="11" spans="1:6" ht="21.75" customHeight="1" x14ac:dyDescent="0.25">
      <c r="A11" s="7" t="s">
        <v>32</v>
      </c>
      <c r="B11" s="7"/>
      <c r="C11" s="7"/>
      <c r="D11" s="7"/>
      <c r="E11" s="7"/>
      <c r="F11" s="7"/>
    </row>
    <row r="12" spans="1:6" ht="27.75" customHeight="1" x14ac:dyDescent="0.25">
      <c r="A12" s="14" t="s">
        <v>33</v>
      </c>
      <c r="B12" s="14"/>
      <c r="C12" s="14"/>
      <c r="D12" s="14"/>
      <c r="E12" s="14"/>
      <c r="F12" s="14"/>
    </row>
    <row r="13" spans="1:6" ht="24" customHeight="1" x14ac:dyDescent="0.25">
      <c r="A13" s="8"/>
      <c r="B13" s="9" t="s">
        <v>34</v>
      </c>
      <c r="C13" s="15">
        <v>600000</v>
      </c>
      <c r="D13" s="16">
        <f>C13</f>
        <v>600000</v>
      </c>
      <c r="E13" s="12" t="s">
        <v>30</v>
      </c>
      <c r="F13" s="8"/>
    </row>
    <row r="14" spans="1:6" ht="24" customHeight="1" x14ac:dyDescent="0.25">
      <c r="A14" s="17"/>
      <c r="B14" s="18" t="s">
        <v>35</v>
      </c>
      <c r="C14" s="15">
        <v>75000</v>
      </c>
      <c r="D14" s="16">
        <f>C14</f>
        <v>75000</v>
      </c>
      <c r="E14" s="19" t="s">
        <v>30</v>
      </c>
      <c r="F14" s="17"/>
    </row>
    <row r="15" spans="1:6" ht="24" customHeight="1" x14ac:dyDescent="0.25">
      <c r="A15" s="8"/>
      <c r="B15" s="9" t="s">
        <v>36</v>
      </c>
      <c r="C15" s="15">
        <v>50000</v>
      </c>
      <c r="D15" s="16">
        <f>C15</f>
        <v>50000</v>
      </c>
      <c r="E15" s="12" t="s">
        <v>30</v>
      </c>
      <c r="F15" s="8"/>
    </row>
    <row r="17" spans="1:6" ht="21.75" customHeight="1" x14ac:dyDescent="0.25">
      <c r="A17" s="7" t="s">
        <v>37</v>
      </c>
      <c r="B17" s="7"/>
      <c r="C17" s="7"/>
      <c r="D17" s="7"/>
      <c r="E17" s="7"/>
      <c r="F17" s="7"/>
    </row>
    <row r="18" spans="1:6" ht="27.75" customHeight="1" x14ac:dyDescent="0.25">
      <c r="A18" s="14" t="s">
        <v>38</v>
      </c>
      <c r="B18" s="14"/>
      <c r="C18" s="14"/>
      <c r="D18" s="14"/>
      <c r="E18" s="14"/>
      <c r="F18" s="14"/>
    </row>
    <row r="19" spans="1:6" ht="27" customHeight="1" x14ac:dyDescent="0.25">
      <c r="A19" s="8"/>
      <c r="B19" s="9" t="s">
        <v>39</v>
      </c>
      <c r="C19" s="15">
        <v>150000</v>
      </c>
      <c r="D19" s="16">
        <f>C19</f>
        <v>150000</v>
      </c>
      <c r="E19" s="12" t="s">
        <v>30</v>
      </c>
      <c r="F19" s="8"/>
    </row>
    <row r="20" spans="1:6" ht="21.75" customHeight="1" x14ac:dyDescent="0.25">
      <c r="A20" s="17"/>
      <c r="B20" s="18" t="s">
        <v>40</v>
      </c>
      <c r="C20" s="20" t="s">
        <v>41</v>
      </c>
      <c r="D20" s="20" t="s">
        <v>41</v>
      </c>
      <c r="E20" s="20" t="s">
        <v>41</v>
      </c>
      <c r="F20" s="17"/>
    </row>
    <row r="21" spans="1:6" ht="21.75" customHeight="1" x14ac:dyDescent="0.25">
      <c r="A21" s="8"/>
      <c r="B21" s="21" t="s">
        <v>42</v>
      </c>
      <c r="C21" s="22">
        <f>MIN(C19,50000)</f>
        <v>50000</v>
      </c>
      <c r="D21" s="22"/>
      <c r="E21" s="8" t="s">
        <v>30</v>
      </c>
      <c r="F21" s="8"/>
    </row>
    <row r="23" spans="1:6" ht="21.75" customHeight="1" x14ac:dyDescent="0.25">
      <c r="A23" s="7" t="s">
        <v>43</v>
      </c>
      <c r="B23" s="7"/>
      <c r="C23" s="7"/>
      <c r="D23" s="7"/>
      <c r="E23" s="7"/>
      <c r="F23" s="7"/>
    </row>
    <row r="24" spans="1:6" ht="27.75" customHeight="1" x14ac:dyDescent="0.25">
      <c r="A24" s="14" t="s">
        <v>44</v>
      </c>
      <c r="B24" s="14"/>
      <c r="C24" s="14"/>
      <c r="D24" s="14"/>
      <c r="E24" s="14"/>
      <c r="F24" s="14"/>
    </row>
    <row r="25" spans="1:6" ht="24" customHeight="1" x14ac:dyDescent="0.25">
      <c r="A25" s="8"/>
      <c r="B25" s="9" t="s">
        <v>45</v>
      </c>
      <c r="C25" s="15">
        <v>30000</v>
      </c>
      <c r="D25" s="16">
        <f>C25</f>
        <v>30000</v>
      </c>
      <c r="E25" s="12" t="s">
        <v>30</v>
      </c>
      <c r="F25" s="8"/>
    </row>
    <row r="26" spans="1:6" ht="24" customHeight="1" x14ac:dyDescent="0.25">
      <c r="A26" s="17"/>
      <c r="B26" s="18" t="s">
        <v>46</v>
      </c>
      <c r="C26" s="15">
        <v>0</v>
      </c>
      <c r="D26" s="16">
        <f>C26</f>
        <v>0</v>
      </c>
      <c r="E26" s="19" t="s">
        <v>30</v>
      </c>
      <c r="F26" s="17"/>
    </row>
    <row r="27" spans="1:6" ht="21.75" customHeight="1" x14ac:dyDescent="0.25">
      <c r="A27" s="17"/>
      <c r="B27" s="18" t="s">
        <v>47</v>
      </c>
      <c r="C27" s="20" t="s">
        <v>41</v>
      </c>
      <c r="D27" s="20" t="s">
        <v>41</v>
      </c>
      <c r="E27" s="20" t="s">
        <v>41</v>
      </c>
      <c r="F27" s="17"/>
    </row>
    <row r="28" spans="1:6" ht="21.75" customHeight="1" x14ac:dyDescent="0.25">
      <c r="A28" s="8"/>
      <c r="B28" s="21" t="s">
        <v>48</v>
      </c>
      <c r="C28" s="22">
        <f>MIN(C25,50000)+MIN(C26,50000)</f>
        <v>30000</v>
      </c>
      <c r="D28" s="22"/>
      <c r="E28" s="8" t="s">
        <v>30</v>
      </c>
      <c r="F28" s="8"/>
    </row>
    <row r="30" spans="1:6" ht="21.75" customHeight="1" x14ac:dyDescent="0.25">
      <c r="A30" s="7" t="s">
        <v>49</v>
      </c>
      <c r="B30" s="7"/>
      <c r="C30" s="7"/>
      <c r="D30" s="7"/>
      <c r="E30" s="7"/>
      <c r="F30" s="7"/>
    </row>
    <row r="31" spans="1:6" ht="24" customHeight="1" x14ac:dyDescent="0.25">
      <c r="A31" s="8"/>
      <c r="B31" s="9" t="s">
        <v>50</v>
      </c>
      <c r="C31" s="15">
        <v>0</v>
      </c>
      <c r="D31" s="16">
        <f>C31</f>
        <v>0</v>
      </c>
      <c r="E31" s="12" t="s">
        <v>30</v>
      </c>
      <c r="F31" s="8"/>
    </row>
    <row r="32" spans="1:6" ht="21.75" customHeight="1" x14ac:dyDescent="0.25">
      <c r="A32" s="17"/>
      <c r="B32" s="18" t="s">
        <v>51</v>
      </c>
      <c r="C32" s="20" t="s">
        <v>41</v>
      </c>
      <c r="D32" s="20" t="s">
        <v>41</v>
      </c>
      <c r="E32" s="20" t="s">
        <v>41</v>
      </c>
      <c r="F32" s="17"/>
    </row>
    <row r="33" spans="1:6" ht="21.75" customHeight="1" x14ac:dyDescent="0.25">
      <c r="A33" s="8"/>
      <c r="B33" s="21" t="s">
        <v>52</v>
      </c>
      <c r="C33" s="22">
        <f>MIN(C31,150000)</f>
        <v>0</v>
      </c>
      <c r="D33" s="22"/>
      <c r="E33" s="8" t="s">
        <v>30</v>
      </c>
      <c r="F33" s="8"/>
    </row>
    <row r="35" spans="1:6" ht="21.75" customHeight="1" x14ac:dyDescent="0.25">
      <c r="A35" s="7" t="s">
        <v>53</v>
      </c>
      <c r="B35" s="7"/>
      <c r="C35" s="7"/>
      <c r="D35" s="7"/>
      <c r="E35" s="7"/>
      <c r="F35" s="7"/>
    </row>
    <row r="36" spans="1:6" ht="24" customHeight="1" x14ac:dyDescent="0.25">
      <c r="A36" s="8"/>
      <c r="B36" s="9" t="s">
        <v>54</v>
      </c>
      <c r="C36" s="15">
        <v>0</v>
      </c>
      <c r="D36" s="16">
        <f>C36</f>
        <v>0</v>
      </c>
      <c r="E36" s="12" t="s">
        <v>30</v>
      </c>
      <c r="F36" s="8"/>
    </row>
    <row r="38" spans="1:6" ht="21.75" customHeight="1" x14ac:dyDescent="0.25">
      <c r="A38" s="7" t="s">
        <v>55</v>
      </c>
      <c r="B38" s="7"/>
      <c r="C38" s="7"/>
      <c r="D38" s="7"/>
      <c r="E38" s="7"/>
      <c r="F38" s="7"/>
    </row>
    <row r="39" spans="1:6" ht="21.75" customHeight="1" x14ac:dyDescent="0.25">
      <c r="A39" s="23"/>
      <c r="B39" s="24" t="s">
        <v>56</v>
      </c>
      <c r="C39" s="25">
        <f>MAX(0,C13+C19+C36-C14-C20-C27-C32)</f>
        <v>675000</v>
      </c>
      <c r="D39" s="25">
        <f>MAX(0,D13+D19+D36-D15-C21-C28-C33)</f>
        <v>620000</v>
      </c>
      <c r="E39" s="25">
        <f>C39-D39</f>
        <v>55000</v>
      </c>
      <c r="F39" s="23"/>
    </row>
    <row r="41" spans="1:6" ht="21.75" customHeight="1" x14ac:dyDescent="0.25">
      <c r="A41" s="7" t="s">
        <v>57</v>
      </c>
      <c r="B41" s="7"/>
      <c r="C41" s="7"/>
      <c r="D41" s="7"/>
      <c r="E41" s="7"/>
      <c r="F41" s="7"/>
    </row>
    <row r="42" spans="1:6" ht="21.75" customHeight="1" x14ac:dyDescent="0.25">
      <c r="A42" s="8"/>
      <c r="B42" s="26" t="s">
        <v>58</v>
      </c>
      <c r="C42" s="27">
        <f>IF(C39&lt;=400000,0,IF(C39&lt;=800000,(C39-400000)*0.05,IF(C39&lt;=1200000,20000+(C39-800000)*0.1,IF(C39&lt;=1600000,60000+(C39-1200000)*0.15,IF(C39&lt;=2000000,120000+(C39-1600000)*0.2,IF(C39&lt;=2400000,200000+(C39-2000000)*0.25,300000+(C39-2400000)*0.3))))))</f>
        <v>13750</v>
      </c>
      <c r="D42" s="27">
        <f>IF(C8="Super Senior Citizen (80+ yrs)",IF(D39&lt;=500000,0,IF(D39&lt;=1000000,(D39-500000)*0.2,100000+(D39-1000000)*0.3)),IF(D39&lt;=300000,0,IF(D39&lt;=500000,(D39-300000)*0.05,IF(D39&lt;=1000000,10000+(D39-500000)*0.2,110000+(D39-1000000)*0.3))))</f>
        <v>34000</v>
      </c>
      <c r="E42" s="27">
        <f t="shared" ref="E42:E50" si="0">C42-D42</f>
        <v>-20250</v>
      </c>
      <c r="F42" s="8"/>
    </row>
    <row r="43" spans="1:6" ht="30.75" customHeight="1" x14ac:dyDescent="0.25">
      <c r="A43" s="17"/>
      <c r="B43" s="18" t="s">
        <v>59</v>
      </c>
      <c r="C43" s="20">
        <f>IF(C39&lt;=1200000,MIN(C42,60000),0)</f>
        <v>13750</v>
      </c>
      <c r="D43" s="20">
        <f>IF(D39&lt;=500000,MIN(D42,12500),0)</f>
        <v>0</v>
      </c>
      <c r="E43" s="20">
        <f t="shared" si="0"/>
        <v>13750</v>
      </c>
      <c r="F43" s="17"/>
    </row>
    <row r="44" spans="1:6" ht="30" customHeight="1" x14ac:dyDescent="0.25">
      <c r="A44" s="28"/>
      <c r="B44" s="29" t="s">
        <v>60</v>
      </c>
      <c r="C44" s="30">
        <f>IF(AND(C39&gt;1200000,C39&lt;=1275000),MAX(0,(C42-C43)-(C39-1200000)),0)</f>
        <v>0</v>
      </c>
      <c r="D44" s="30">
        <f>IF(AND(D39&gt;500000,D39&lt;=510000),MAX(0,(D42-D43)-(D39-500000)),0)</f>
        <v>0</v>
      </c>
      <c r="E44" s="30">
        <f t="shared" si="0"/>
        <v>0</v>
      </c>
      <c r="F44" s="28"/>
    </row>
    <row r="45" spans="1:6" ht="21.75" customHeight="1" x14ac:dyDescent="0.25">
      <c r="A45" s="17"/>
      <c r="B45" s="31" t="s">
        <v>61</v>
      </c>
      <c r="C45" s="32">
        <f>MAX(0,C42-C43-C44)</f>
        <v>0</v>
      </c>
      <c r="D45" s="32">
        <f>MAX(0,D42-D43-D44)</f>
        <v>34000</v>
      </c>
      <c r="E45" s="32">
        <f t="shared" si="0"/>
        <v>-34000</v>
      </c>
      <c r="F45" s="17"/>
    </row>
    <row r="46" spans="1:6" ht="21.75" customHeight="1" x14ac:dyDescent="0.25">
      <c r="A46" s="8"/>
      <c r="B46" s="9" t="s">
        <v>62</v>
      </c>
      <c r="C46" s="33">
        <f>IF(C39&gt;20000000,C45*0.25,IF(C39&gt;10000000,C45*0.15,IF(C39&gt;5000000,C45*0.1,0)))</f>
        <v>0</v>
      </c>
      <c r="D46" s="33">
        <f>IF(D39&gt;50000000,D45*0.37,IF(D39&gt;20000000,D45*0.25,IF(D39&gt;10000000,D45*0.15,IF(D39&gt;5000000,D45*0.1,0))))</f>
        <v>0</v>
      </c>
      <c r="E46" s="33">
        <f t="shared" si="0"/>
        <v>0</v>
      </c>
      <c r="F46" s="8"/>
    </row>
    <row r="47" spans="1:6" ht="21.75" customHeight="1" x14ac:dyDescent="0.25">
      <c r="A47" s="28"/>
      <c r="B47" s="29" t="s">
        <v>63</v>
      </c>
      <c r="C47" s="30">
        <f>IF(C39&lt;=5000000,0,IF(C39&lt;=10000000,MAX(0,(300000+(C39-2400000)*0.3)*1.1-(300000+(5000000-2400000)*0.3)*1-(C39-5000000)),IF(C39&lt;=20000000,MAX(0,(300000+(C39-2400000)*0.3)*1.15-(300000+(10000000-2400000)*0.3)*1.1-(C39-10000000)),MAX(0,(300000+(C39-2400000)*0.3)*1.25-(300000+(20000000-2400000)*0.3)*1.15-(C39-20000000)))))</f>
        <v>0</v>
      </c>
      <c r="D47" s="30">
        <f>IF(D39&lt;=5000000,0,IF(D39&lt;=10000000,MAX(0,(IF(C8="Super Senior Citizen (80+ yrs)",100000,110000)+(D39-1000000)*0.3)*1.1-(IF(C8="Super Senior Citizen (80+ yrs)",100000,110000)+(5000000-1000000)*0.3)*1-(D39-5000000)),IF(D39&lt;=20000000,MAX(0,(IF(C8="Super Senior Citizen (80+ yrs)",100000,110000)+(D39-1000000)*0.3)*1.15-(IF(C8="Super Senior Citizen (80+ yrs)",100000,110000)+(10000000-1000000)*0.3)*1.1-(D39-10000000)),IF(D39&lt;=50000000,MAX(0,(IF(C8="Super Senior Citizen (80+ yrs)",100000,110000)+(D39-1000000)*0.3)*1.25-(IF(C8="Super Senior Citizen (80+ yrs)",100000,110000)+(20000000-1000000)*0.3)*1.15-(D39-20000000)),MAX(0,(IF(C8="Super Senior Citizen (80+ yrs)",100000,110000)+(D39-1000000)*0.3)*1.37-(IF(C8="Super Senior Citizen (80+ yrs)",100000,110000)+(50000000-1000000)*0.3)*1.25-(D39-50000000))))))</f>
        <v>0</v>
      </c>
      <c r="E47" s="30">
        <f t="shared" si="0"/>
        <v>0</v>
      </c>
      <c r="F47" s="28"/>
    </row>
    <row r="48" spans="1:6" ht="21.75" customHeight="1" x14ac:dyDescent="0.25">
      <c r="A48" s="8"/>
      <c r="B48" s="9" t="s">
        <v>64</v>
      </c>
      <c r="C48" s="33">
        <f>MAX(0,C46-C47)</f>
        <v>0</v>
      </c>
      <c r="D48" s="33">
        <f>MAX(0,D46-D47)</f>
        <v>0</v>
      </c>
      <c r="E48" s="33">
        <f t="shared" si="0"/>
        <v>0</v>
      </c>
      <c r="F48" s="8"/>
    </row>
    <row r="49" spans="1:6" ht="21.75" customHeight="1" x14ac:dyDescent="0.25">
      <c r="A49" s="17"/>
      <c r="B49" s="31" t="s">
        <v>65</v>
      </c>
      <c r="C49" s="32">
        <f>C45+C48</f>
        <v>0</v>
      </c>
      <c r="D49" s="32">
        <f>D45+D48</f>
        <v>34000</v>
      </c>
      <c r="E49" s="32">
        <f t="shared" si="0"/>
        <v>-34000</v>
      </c>
      <c r="F49" s="17"/>
    </row>
    <row r="50" spans="1:6" ht="21.75" customHeight="1" x14ac:dyDescent="0.25">
      <c r="A50" s="8"/>
      <c r="B50" s="9" t="s">
        <v>66</v>
      </c>
      <c r="C50" s="33">
        <f>C49*0.04</f>
        <v>0</v>
      </c>
      <c r="D50" s="33">
        <f>D49*0.04</f>
        <v>1360</v>
      </c>
      <c r="E50" s="33">
        <f t="shared" si="0"/>
        <v>-1360</v>
      </c>
      <c r="F50" s="8"/>
    </row>
    <row r="52" spans="1:6" ht="21.75" customHeight="1" x14ac:dyDescent="0.25">
      <c r="A52" s="6"/>
      <c r="B52" s="34" t="s">
        <v>67</v>
      </c>
      <c r="C52" s="35">
        <f>C49+C50</f>
        <v>0</v>
      </c>
      <c r="D52" s="35">
        <f>D49+D50</f>
        <v>35360</v>
      </c>
      <c r="E52" s="35">
        <f>C52-D52</f>
        <v>-35360</v>
      </c>
      <c r="F52" s="6"/>
    </row>
    <row r="54" spans="1:6" ht="21.75" customHeight="1" x14ac:dyDescent="0.25">
      <c r="A54" s="7" t="s">
        <v>68</v>
      </c>
      <c r="B54" s="7"/>
      <c r="C54" s="7"/>
      <c r="D54" s="7"/>
      <c r="E54" s="7"/>
      <c r="F54" s="7"/>
    </row>
    <row r="55" spans="1:6" ht="25.5" customHeight="1" x14ac:dyDescent="0.25">
      <c r="A55" s="36" t="str">
        <f>IF(C52=D52,"BOTH REGIMES ARE EQUAL — Tax payable is same under both regimes.",IF(C52&lt;D52,"✅  NEW REGIME IS BENEFICIAL  |  You Save Rs." &amp; TEXT(D52-C52,"##,##,##0") &amp; " by choosing New Regime","✅  OLD REGIME IS BENEFICIAL  |  You Save Rs." &amp; TEXT(C52-D52,"##,##,##0") &amp; " by choosing Old Regime"))</f>
        <v>✅  NEW REGIME IS BENEFICIAL  |  You Save Rs.35,360 by choosing New Regime</v>
      </c>
      <c r="B55" s="36"/>
      <c r="C55" s="36"/>
      <c r="D55" s="36"/>
      <c r="E55" s="36"/>
      <c r="F55" s="36"/>
    </row>
    <row r="57" spans="1:6" ht="21.75" customHeight="1" x14ac:dyDescent="0.25">
      <c r="A57" s="7" t="s">
        <v>69</v>
      </c>
      <c r="B57" s="7"/>
      <c r="C57" s="7"/>
      <c r="D57" s="7"/>
      <c r="E57" s="7"/>
      <c r="F57" s="7"/>
    </row>
    <row r="58" spans="1:6" ht="55.5" customHeight="1" x14ac:dyDescent="0.25">
      <c r="B58" s="37" t="s">
        <v>70</v>
      </c>
      <c r="C58" s="37"/>
      <c r="D58" s="37"/>
      <c r="E58" s="37"/>
      <c r="F58" s="37"/>
    </row>
    <row r="59" spans="1:6" ht="36" customHeight="1" x14ac:dyDescent="0.25">
      <c r="B59" s="38" t="s">
        <v>71</v>
      </c>
      <c r="C59" s="38"/>
      <c r="D59" s="38"/>
      <c r="E59" s="38"/>
      <c r="F59" s="38"/>
    </row>
    <row r="60" spans="1:6" ht="36" customHeight="1" x14ac:dyDescent="0.25">
      <c r="B60" s="37" t="s">
        <v>72</v>
      </c>
      <c r="C60" s="37"/>
      <c r="D60" s="37"/>
      <c r="E60" s="37"/>
      <c r="F60" s="37"/>
    </row>
    <row r="61" spans="1:6" ht="36" customHeight="1" x14ac:dyDescent="0.25">
      <c r="B61" s="38" t="s">
        <v>73</v>
      </c>
      <c r="C61" s="38"/>
      <c r="D61" s="38"/>
      <c r="E61" s="38"/>
      <c r="F61" s="38"/>
    </row>
    <row r="62" spans="1:6" ht="47.25" customHeight="1" x14ac:dyDescent="0.25">
      <c r="B62" s="37" t="s">
        <v>74</v>
      </c>
      <c r="C62" s="37"/>
      <c r="D62" s="37"/>
      <c r="E62" s="37"/>
      <c r="F62" s="37"/>
    </row>
    <row r="63" spans="1:6" ht="42.75" customHeight="1" x14ac:dyDescent="0.25">
      <c r="B63" s="39" t="s">
        <v>75</v>
      </c>
      <c r="C63" s="39"/>
      <c r="D63" s="39"/>
      <c r="E63" s="39"/>
      <c r="F63" s="39"/>
    </row>
    <row r="64" spans="1:6" ht="42" customHeight="1" x14ac:dyDescent="0.25">
      <c r="B64" s="40" t="s">
        <v>76</v>
      </c>
      <c r="C64" s="40"/>
      <c r="D64" s="40"/>
      <c r="E64" s="40"/>
      <c r="F64" s="40"/>
    </row>
    <row r="65" spans="1:6" ht="36" customHeight="1" x14ac:dyDescent="0.25">
      <c r="B65" s="39" t="s">
        <v>77</v>
      </c>
      <c r="C65" s="39"/>
      <c r="D65" s="39"/>
      <c r="E65" s="39"/>
      <c r="F65" s="39"/>
    </row>
    <row r="66" spans="1:6" ht="36" customHeight="1" x14ac:dyDescent="0.25">
      <c r="B66" s="40" t="s">
        <v>78</v>
      </c>
      <c r="C66" s="40"/>
      <c r="D66" s="40"/>
      <c r="E66" s="40"/>
      <c r="F66" s="40"/>
    </row>
    <row r="68" spans="1:6" ht="21.75" customHeight="1" x14ac:dyDescent="0.25">
      <c r="A68" s="41" t="s">
        <v>19</v>
      </c>
      <c r="B68" s="41"/>
      <c r="C68" s="41"/>
      <c r="D68" s="41"/>
      <c r="E68" s="41"/>
      <c r="F68" s="41"/>
    </row>
  </sheetData>
  <sheetProtection algorithmName="SHA-512" hashValue="btYN54tTWpJVLDVOC11pvBA3SP1ogw6ZtnFng7ucMEqrInX7ML2dkisTiEfZXX94Yj+rSe8vN5o01ewk8WxYrA==" saltValue="9bzJykxWWiPsyJ+Y2F9VXw==" spinCount="100000" sheet="1" objects="1" scenarios="1"/>
  <mergeCells count="33">
    <mergeCell ref="B65:F65"/>
    <mergeCell ref="B66:F66"/>
    <mergeCell ref="A68:F68"/>
    <mergeCell ref="B60:F60"/>
    <mergeCell ref="B61:F61"/>
    <mergeCell ref="B62:F62"/>
    <mergeCell ref="B63:F63"/>
    <mergeCell ref="B64:F64"/>
    <mergeCell ref="A54:F54"/>
    <mergeCell ref="A55:F55"/>
    <mergeCell ref="A57:F57"/>
    <mergeCell ref="B58:F58"/>
    <mergeCell ref="B59:F59"/>
    <mergeCell ref="A30:F30"/>
    <mergeCell ref="C33:D33"/>
    <mergeCell ref="A35:F35"/>
    <mergeCell ref="A38:F38"/>
    <mergeCell ref="A41:F41"/>
    <mergeCell ref="A18:F18"/>
    <mergeCell ref="C21:D21"/>
    <mergeCell ref="A23:F23"/>
    <mergeCell ref="A24:F24"/>
    <mergeCell ref="C28:D28"/>
    <mergeCell ref="A7:F7"/>
    <mergeCell ref="A9:F9"/>
    <mergeCell ref="A11:F11"/>
    <mergeCell ref="A12:F12"/>
    <mergeCell ref="A17:F17"/>
    <mergeCell ref="A2:B2"/>
    <mergeCell ref="C2:F2"/>
    <mergeCell ref="A3:F3"/>
    <mergeCell ref="A4:F4"/>
    <mergeCell ref="A6:B6"/>
  </mergeCells>
  <dataValidations count="1">
    <dataValidation type="list" sqref="C8" xr:uid="{00000000-0002-0000-0100-000000000000}">
      <formula1>"Senior Citizen (60-79 yrs),Super Senior Citizen (80+ yrs)"</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6"/>
  <sheetViews>
    <sheetView showGridLines="0" zoomScaleNormal="100" workbookViewId="0">
      <selection sqref="A1:C1"/>
    </sheetView>
  </sheetViews>
  <sheetFormatPr defaultColWidth="8.7109375" defaultRowHeight="15" x14ac:dyDescent="0.25"/>
  <cols>
    <col min="1" max="1" width="4" customWidth="1"/>
    <col min="2" max="2" width="100" customWidth="1"/>
    <col min="3" max="3" width="4" customWidth="1"/>
  </cols>
  <sheetData>
    <row r="1" spans="1:3" ht="30" customHeight="1" x14ac:dyDescent="0.25">
      <c r="A1" s="3" t="s">
        <v>79</v>
      </c>
      <c r="B1" s="3"/>
      <c r="C1" s="3"/>
    </row>
    <row r="2" spans="1:3" ht="7.5" customHeight="1" x14ac:dyDescent="0.25"/>
    <row r="3" spans="1:3" ht="39.75" customHeight="1" x14ac:dyDescent="0.25">
      <c r="B3" s="1" t="s">
        <v>80</v>
      </c>
    </row>
    <row r="5" spans="1:3" ht="39.75" customHeight="1" x14ac:dyDescent="0.25">
      <c r="B5" s="2" t="s">
        <v>81</v>
      </c>
    </row>
    <row r="7" spans="1:3" ht="39.75" customHeight="1" x14ac:dyDescent="0.25">
      <c r="B7" s="1" t="s">
        <v>82</v>
      </c>
    </row>
    <row r="9" spans="1:3" ht="39.75" customHeight="1" x14ac:dyDescent="0.25">
      <c r="B9" s="2" t="s">
        <v>83</v>
      </c>
    </row>
    <row r="11" spans="1:3" ht="39.75" customHeight="1" x14ac:dyDescent="0.25">
      <c r="B11" s="1" t="s">
        <v>84</v>
      </c>
    </row>
    <row r="13" spans="1:3" ht="39.75" customHeight="1" x14ac:dyDescent="0.25">
      <c r="B13" s="2" t="s">
        <v>85</v>
      </c>
    </row>
    <row r="15" spans="1:3" ht="39.75" customHeight="1" x14ac:dyDescent="0.25">
      <c r="B15" s="1" t="s">
        <v>86</v>
      </c>
    </row>
    <row r="17" spans="1:3" ht="39.75" customHeight="1" x14ac:dyDescent="0.25">
      <c r="B17" s="2" t="s">
        <v>87</v>
      </c>
    </row>
    <row r="19" spans="1:3" ht="39.75" customHeight="1" x14ac:dyDescent="0.25">
      <c r="B19" s="1" t="s">
        <v>88</v>
      </c>
    </row>
    <row r="21" spans="1:3" ht="39.75" customHeight="1" x14ac:dyDescent="0.25">
      <c r="B21" s="2" t="s">
        <v>89</v>
      </c>
    </row>
    <row r="23" spans="1:3" ht="39.75" customHeight="1" x14ac:dyDescent="0.25">
      <c r="B23" s="1" t="s">
        <v>90</v>
      </c>
    </row>
    <row r="26" spans="1:3" ht="21.75" customHeight="1" x14ac:dyDescent="0.25">
      <c r="A26" s="4" t="s">
        <v>91</v>
      </c>
      <c r="B26" s="4"/>
      <c r="C26" s="4"/>
    </row>
  </sheetData>
  <mergeCells count="2">
    <mergeCell ref="A1:C1"/>
    <mergeCell ref="A26:C26"/>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 Cover Page</vt:lpstr>
      <vt:lpstr>👴 Senior Citizen Calculator</vt:lpstr>
      <vt:lpstr>📘 How to Use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dc:creator>
  <dc:description/>
  <cp:lastModifiedBy>madhu roy</cp:lastModifiedBy>
  <cp:revision>0</cp:revision>
  <dcterms:created xsi:type="dcterms:W3CDTF">2026-09-12T04:52:55Z</dcterms:created>
  <dcterms:modified xsi:type="dcterms:W3CDTF">2026-09-12T07:00:46Z</dcterms:modified>
  <dc:language>en-US</dc:language>
</cp:coreProperties>
</file>