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ACER Data website\MAYA\taxbizmantra site\EXCEL Tax Template\TDS working template\"/>
    </mc:Choice>
  </mc:AlternateContent>
  <xr:revisionPtr revIDLastSave="0" documentId="13_ncr:20001_{70EC9622-FDFD-4E60-B94F-7FF413EB883D}" xr6:coauthVersionLast="47" xr6:coauthVersionMax="47" xr10:uidLastSave="{00000000-0000-0000-0000-000000000000}"/>
  <bookViews>
    <workbookView xWindow="-120" yWindow="-120" windowWidth="25440" windowHeight="15270" tabRatio="500" xr2:uid="{00000000-000D-0000-FFFF-FFFF00000000}"/>
  </bookViews>
  <sheets>
    <sheet name="Cover Page" sheetId="1" r:id="rId1"/>
    <sheet name="Instructions" sheetId="2" r:id="rId2"/>
    <sheet name="Section Master" sheetId="3" r:id="rId3"/>
    <sheet name="Vendor Master" sheetId="4" r:id="rId4"/>
    <sheet name="TDS Working" sheetId="5" r:id="rId5"/>
    <sheet name="Monthly Summary" sheetId="6" r:id="rId6"/>
    <sheet name="Quarterly Summary" sheetId="7" r:id="rId7"/>
    <sheet name="Challan Tracking" sheetId="8" r:id="rId8"/>
    <sheet name="TDS Reconciliation" sheetId="9" r:id="rId9"/>
    <sheet name="Dashboard" sheetId="10" r:id="rId10"/>
  </sheets>
  <definedNames>
    <definedName name="_xlnm._FilterDatabase" localSheetId="2" hidden="1">'Section Master'!$A$13:$J$30</definedName>
    <definedName name="_xlnm._FilterDatabase" localSheetId="4" hidden="1">'TDS Working'!$A$13:$AI$513</definedName>
  </definedNames>
  <calcPr calcId="191029" iterateDelta="1E-4"/>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6" i="9" l="1"/>
  <c r="H113" i="8"/>
  <c r="A113" i="8"/>
  <c r="H112" i="8"/>
  <c r="A112" i="8"/>
  <c r="H111" i="8"/>
  <c r="A111" i="8"/>
  <c r="H110" i="8"/>
  <c r="A110" i="8"/>
  <c r="H109" i="8"/>
  <c r="A109" i="8"/>
  <c r="H108" i="8"/>
  <c r="A108" i="8"/>
  <c r="H107" i="8"/>
  <c r="A107" i="8"/>
  <c r="H106" i="8"/>
  <c r="A106" i="8"/>
  <c r="H105" i="8"/>
  <c r="A105" i="8"/>
  <c r="H104" i="8"/>
  <c r="A104" i="8"/>
  <c r="H103" i="8"/>
  <c r="A103" i="8"/>
  <c r="H102" i="8"/>
  <c r="A102" i="8"/>
  <c r="H101" i="8"/>
  <c r="A101" i="8"/>
  <c r="H100" i="8"/>
  <c r="A100" i="8"/>
  <c r="H99" i="8"/>
  <c r="A99" i="8"/>
  <c r="H98" i="8"/>
  <c r="A98" i="8"/>
  <c r="H97" i="8"/>
  <c r="A97" i="8"/>
  <c r="H96" i="8"/>
  <c r="A96" i="8"/>
  <c r="H95" i="8"/>
  <c r="A95" i="8"/>
  <c r="H94" i="8"/>
  <c r="A94" i="8"/>
  <c r="H93" i="8"/>
  <c r="A93" i="8"/>
  <c r="H92" i="8"/>
  <c r="A92" i="8"/>
  <c r="H91" i="8"/>
  <c r="A91" i="8"/>
  <c r="H90" i="8"/>
  <c r="A90" i="8"/>
  <c r="H89" i="8"/>
  <c r="A89" i="8"/>
  <c r="H88" i="8"/>
  <c r="A88" i="8"/>
  <c r="H87" i="8"/>
  <c r="A87" i="8"/>
  <c r="H86" i="8"/>
  <c r="A86" i="8"/>
  <c r="H85" i="8"/>
  <c r="A85" i="8"/>
  <c r="H84" i="8"/>
  <c r="A84" i="8"/>
  <c r="H83" i="8"/>
  <c r="A83" i="8"/>
  <c r="H82" i="8"/>
  <c r="A82" i="8"/>
  <c r="H81" i="8"/>
  <c r="A81" i="8"/>
  <c r="H80" i="8"/>
  <c r="A80" i="8"/>
  <c r="H79" i="8"/>
  <c r="A79" i="8"/>
  <c r="H78" i="8"/>
  <c r="A78" i="8"/>
  <c r="H77" i="8"/>
  <c r="A77" i="8"/>
  <c r="H76" i="8"/>
  <c r="A76" i="8"/>
  <c r="H75" i="8"/>
  <c r="A75" i="8"/>
  <c r="H74" i="8"/>
  <c r="A74" i="8"/>
  <c r="H73" i="8"/>
  <c r="A73" i="8"/>
  <c r="H72" i="8"/>
  <c r="A72" i="8"/>
  <c r="H71" i="8"/>
  <c r="A71" i="8"/>
  <c r="H70" i="8"/>
  <c r="A70" i="8"/>
  <c r="H69" i="8"/>
  <c r="A69" i="8"/>
  <c r="H68" i="8"/>
  <c r="A68" i="8"/>
  <c r="H67" i="8"/>
  <c r="A67" i="8"/>
  <c r="H66" i="8"/>
  <c r="A66" i="8"/>
  <c r="H65" i="8"/>
  <c r="A65" i="8"/>
  <c r="H64" i="8"/>
  <c r="A64" i="8"/>
  <c r="H63" i="8"/>
  <c r="A63" i="8"/>
  <c r="H62" i="8"/>
  <c r="A62" i="8"/>
  <c r="H61" i="8"/>
  <c r="A61" i="8"/>
  <c r="H60" i="8"/>
  <c r="A60" i="8"/>
  <c r="H59" i="8"/>
  <c r="A59" i="8"/>
  <c r="H58" i="8"/>
  <c r="A58" i="8"/>
  <c r="H57" i="8"/>
  <c r="A57" i="8"/>
  <c r="H56" i="8"/>
  <c r="A56" i="8"/>
  <c r="H55" i="8"/>
  <c r="A55" i="8"/>
  <c r="H54" i="8"/>
  <c r="A54" i="8"/>
  <c r="H53" i="8"/>
  <c r="A53" i="8"/>
  <c r="H52" i="8"/>
  <c r="A52" i="8"/>
  <c r="H51" i="8"/>
  <c r="A51" i="8"/>
  <c r="H50" i="8"/>
  <c r="A50" i="8"/>
  <c r="H49" i="8"/>
  <c r="A49" i="8"/>
  <c r="H48" i="8"/>
  <c r="A48" i="8"/>
  <c r="H47" i="8"/>
  <c r="A47" i="8"/>
  <c r="H46" i="8"/>
  <c r="A46" i="8"/>
  <c r="H45" i="8"/>
  <c r="A45" i="8"/>
  <c r="H44" i="8"/>
  <c r="A44" i="8"/>
  <c r="H43" i="8"/>
  <c r="A43" i="8"/>
  <c r="H42" i="8"/>
  <c r="A42" i="8"/>
  <c r="H41" i="8"/>
  <c r="A41" i="8"/>
  <c r="H40" i="8"/>
  <c r="A40" i="8"/>
  <c r="H39" i="8"/>
  <c r="A39" i="8"/>
  <c r="H38" i="8"/>
  <c r="A38" i="8"/>
  <c r="H37" i="8"/>
  <c r="A37" i="8"/>
  <c r="H36" i="8"/>
  <c r="A36" i="8"/>
  <c r="H35" i="8"/>
  <c r="A35" i="8"/>
  <c r="H34" i="8"/>
  <c r="A34" i="8"/>
  <c r="H33" i="8"/>
  <c r="A33" i="8"/>
  <c r="H32" i="8"/>
  <c r="A32" i="8"/>
  <c r="H31" i="8"/>
  <c r="A31" i="8"/>
  <c r="H30" i="8"/>
  <c r="A30" i="8"/>
  <c r="H29" i="8"/>
  <c r="A29" i="8"/>
  <c r="H28" i="8"/>
  <c r="A28" i="8"/>
  <c r="H27" i="8"/>
  <c r="A27" i="8"/>
  <c r="H26" i="8"/>
  <c r="A26" i="8"/>
  <c r="H25" i="8"/>
  <c r="A25" i="8"/>
  <c r="H24" i="8"/>
  <c r="A24" i="8"/>
  <c r="H23" i="8"/>
  <c r="A23" i="8"/>
  <c r="H22" i="8"/>
  <c r="A22" i="8"/>
  <c r="H21" i="8"/>
  <c r="A21" i="8"/>
  <c r="H20" i="8"/>
  <c r="A20" i="8"/>
  <c r="H19" i="8"/>
  <c r="A19" i="8"/>
  <c r="H18" i="8"/>
  <c r="A18" i="8"/>
  <c r="H17" i="8"/>
  <c r="A17" i="8"/>
  <c r="H16" i="8"/>
  <c r="A16" i="8"/>
  <c r="H15" i="8"/>
  <c r="A15" i="8"/>
  <c r="H14" i="8"/>
  <c r="A14" i="8"/>
  <c r="Y515" i="5"/>
  <c r="W515" i="5"/>
  <c r="V515" i="5"/>
  <c r="U515" i="5"/>
  <c r="T515" i="5"/>
  <c r="Y514" i="5"/>
  <c r="W514" i="5"/>
  <c r="V514" i="5"/>
  <c r="U514" i="5"/>
  <c r="T514" i="5"/>
  <c r="AA513" i="5"/>
  <c r="Y513" i="5"/>
  <c r="AD513" i="5" s="1"/>
  <c r="W513" i="5"/>
  <c r="V513" i="5"/>
  <c r="U513" i="5"/>
  <c r="T513" i="5"/>
  <c r="Q513" i="5"/>
  <c r="M513" i="5"/>
  <c r="H513" i="5"/>
  <c r="D513" i="5"/>
  <c r="A513" i="5"/>
  <c r="AA512" i="5"/>
  <c r="Y512" i="5"/>
  <c r="AD512" i="5" s="1"/>
  <c r="W512" i="5"/>
  <c r="V512" i="5"/>
  <c r="U512" i="5"/>
  <c r="T512" i="5"/>
  <c r="Q512" i="5"/>
  <c r="M512" i="5"/>
  <c r="H512" i="5"/>
  <c r="D512" i="5"/>
  <c r="AA511" i="5"/>
  <c r="Y511" i="5"/>
  <c r="AD511" i="5" s="1"/>
  <c r="W511" i="5"/>
  <c r="V511" i="5"/>
  <c r="U511" i="5"/>
  <c r="T511" i="5"/>
  <c r="Q511" i="5"/>
  <c r="M511" i="5"/>
  <c r="H511" i="5"/>
  <c r="D511" i="5"/>
  <c r="AA510" i="5"/>
  <c r="Y510" i="5"/>
  <c r="AD510" i="5" s="1"/>
  <c r="W510" i="5"/>
  <c r="V510" i="5"/>
  <c r="U510" i="5"/>
  <c r="T510" i="5"/>
  <c r="Q510" i="5"/>
  <c r="M510" i="5"/>
  <c r="H510" i="5"/>
  <c r="D510" i="5"/>
  <c r="AA509" i="5"/>
  <c r="Y509" i="5"/>
  <c r="AD509" i="5" s="1"/>
  <c r="W509" i="5"/>
  <c r="V509" i="5"/>
  <c r="U509" i="5"/>
  <c r="T509" i="5"/>
  <c r="Q509" i="5"/>
  <c r="M509" i="5"/>
  <c r="H509" i="5"/>
  <c r="D509" i="5"/>
  <c r="AA508" i="5"/>
  <c r="Y508" i="5"/>
  <c r="AD508" i="5" s="1"/>
  <c r="W508" i="5"/>
  <c r="V508" i="5"/>
  <c r="U508" i="5"/>
  <c r="T508" i="5"/>
  <c r="Q508" i="5"/>
  <c r="M508" i="5"/>
  <c r="H508" i="5"/>
  <c r="D508" i="5"/>
  <c r="AA507" i="5"/>
  <c r="Y507" i="5"/>
  <c r="AD507" i="5" s="1"/>
  <c r="W507" i="5"/>
  <c r="V507" i="5"/>
  <c r="U507" i="5"/>
  <c r="T507" i="5"/>
  <c r="R507" i="5"/>
  <c r="S507" i="5" s="1"/>
  <c r="Q507" i="5"/>
  <c r="M507" i="5"/>
  <c r="H507" i="5"/>
  <c r="D507" i="5"/>
  <c r="AA506" i="5"/>
  <c r="Y506" i="5"/>
  <c r="AD506" i="5" s="1"/>
  <c r="W506" i="5"/>
  <c r="V506" i="5"/>
  <c r="U506" i="5"/>
  <c r="T506" i="5"/>
  <c r="Q506" i="5"/>
  <c r="M506" i="5"/>
  <c r="H506" i="5"/>
  <c r="D506" i="5"/>
  <c r="AA505" i="5"/>
  <c r="Y505" i="5"/>
  <c r="AD505" i="5" s="1"/>
  <c r="W505" i="5"/>
  <c r="V505" i="5"/>
  <c r="U505" i="5"/>
  <c r="T505" i="5"/>
  <c r="Q505" i="5"/>
  <c r="M505" i="5"/>
  <c r="H505" i="5"/>
  <c r="D505" i="5"/>
  <c r="AA504" i="5"/>
  <c r="Y504" i="5"/>
  <c r="AD504" i="5" s="1"/>
  <c r="W504" i="5"/>
  <c r="V504" i="5"/>
  <c r="U504" i="5"/>
  <c r="T504" i="5"/>
  <c r="Q504" i="5"/>
  <c r="M504" i="5"/>
  <c r="H504" i="5"/>
  <c r="D504" i="5"/>
  <c r="AA503" i="5"/>
  <c r="Y503" i="5"/>
  <c r="AD503" i="5" s="1"/>
  <c r="W503" i="5"/>
  <c r="V503" i="5"/>
  <c r="U503" i="5"/>
  <c r="T503" i="5"/>
  <c r="Q503" i="5"/>
  <c r="M503" i="5"/>
  <c r="H503" i="5"/>
  <c r="D503" i="5"/>
  <c r="AA502" i="5"/>
  <c r="Y502" i="5"/>
  <c r="AD502" i="5" s="1"/>
  <c r="W502" i="5"/>
  <c r="V502" i="5"/>
  <c r="U502" i="5"/>
  <c r="T502" i="5"/>
  <c r="Q502" i="5"/>
  <c r="M502" i="5"/>
  <c r="H502" i="5"/>
  <c r="D502" i="5"/>
  <c r="AA501" i="5"/>
  <c r="Y501" i="5"/>
  <c r="AD501" i="5" s="1"/>
  <c r="W501" i="5"/>
  <c r="V501" i="5"/>
  <c r="U501" i="5"/>
  <c r="T501" i="5"/>
  <c r="Q501" i="5"/>
  <c r="M501" i="5"/>
  <c r="H501" i="5"/>
  <c r="D501" i="5"/>
  <c r="AA500" i="5"/>
  <c r="Y500" i="5"/>
  <c r="AD500" i="5" s="1"/>
  <c r="W500" i="5"/>
  <c r="V500" i="5"/>
  <c r="U500" i="5"/>
  <c r="T500" i="5"/>
  <c r="Q500" i="5"/>
  <c r="M500" i="5"/>
  <c r="H500" i="5"/>
  <c r="D500" i="5"/>
  <c r="AA499" i="5"/>
  <c r="Y499" i="5"/>
  <c r="AD499" i="5" s="1"/>
  <c r="W499" i="5"/>
  <c r="V499" i="5"/>
  <c r="U499" i="5"/>
  <c r="T499" i="5"/>
  <c r="Q499" i="5"/>
  <c r="M499" i="5"/>
  <c r="H499" i="5"/>
  <c r="D499" i="5"/>
  <c r="AA498" i="5"/>
  <c r="Y498" i="5"/>
  <c r="AD498" i="5" s="1"/>
  <c r="W498" i="5"/>
  <c r="V498" i="5"/>
  <c r="U498" i="5"/>
  <c r="T498" i="5"/>
  <c r="Q498" i="5"/>
  <c r="M498" i="5"/>
  <c r="H498" i="5"/>
  <c r="D498" i="5"/>
  <c r="AA497" i="5"/>
  <c r="Y497" i="5"/>
  <c r="AD497" i="5" s="1"/>
  <c r="W497" i="5"/>
  <c r="V497" i="5"/>
  <c r="U497" i="5"/>
  <c r="T497" i="5"/>
  <c r="Q497" i="5"/>
  <c r="M497" i="5"/>
  <c r="H497" i="5"/>
  <c r="D497" i="5"/>
  <c r="AA496" i="5"/>
  <c r="Y496" i="5"/>
  <c r="AD496" i="5" s="1"/>
  <c r="W496" i="5"/>
  <c r="V496" i="5"/>
  <c r="U496" i="5"/>
  <c r="T496" i="5"/>
  <c r="Q496" i="5"/>
  <c r="M496" i="5"/>
  <c r="H496" i="5"/>
  <c r="D496" i="5"/>
  <c r="AA495" i="5"/>
  <c r="Y495" i="5"/>
  <c r="AD495" i="5" s="1"/>
  <c r="W495" i="5"/>
  <c r="V495" i="5"/>
  <c r="U495" i="5"/>
  <c r="T495" i="5"/>
  <c r="Q495" i="5"/>
  <c r="M495" i="5"/>
  <c r="H495" i="5"/>
  <c r="D495" i="5"/>
  <c r="AA494" i="5"/>
  <c r="Y494" i="5"/>
  <c r="AD494" i="5" s="1"/>
  <c r="W494" i="5"/>
  <c r="V494" i="5"/>
  <c r="U494" i="5"/>
  <c r="T494" i="5"/>
  <c r="R494" i="5"/>
  <c r="S494" i="5" s="1"/>
  <c r="Q494" i="5"/>
  <c r="M494" i="5"/>
  <c r="H494" i="5"/>
  <c r="D494" i="5"/>
  <c r="AA493" i="5"/>
  <c r="Y493" i="5"/>
  <c r="AD493" i="5" s="1"/>
  <c r="W493" i="5"/>
  <c r="V493" i="5"/>
  <c r="U493" i="5"/>
  <c r="T493" i="5"/>
  <c r="Q493" i="5"/>
  <c r="M493" i="5"/>
  <c r="H493" i="5"/>
  <c r="D493" i="5"/>
  <c r="AA492" i="5"/>
  <c r="Y492" i="5"/>
  <c r="AD492" i="5" s="1"/>
  <c r="W492" i="5"/>
  <c r="V492" i="5"/>
  <c r="U492" i="5"/>
  <c r="T492" i="5"/>
  <c r="Q492" i="5"/>
  <c r="M492" i="5"/>
  <c r="H492" i="5"/>
  <c r="D492" i="5"/>
  <c r="AA491" i="5"/>
  <c r="Y491" i="5"/>
  <c r="AD491" i="5" s="1"/>
  <c r="W491" i="5"/>
  <c r="V491" i="5"/>
  <c r="U491" i="5"/>
  <c r="T491" i="5"/>
  <c r="Q491" i="5"/>
  <c r="M491" i="5"/>
  <c r="H491" i="5"/>
  <c r="D491" i="5"/>
  <c r="AA490" i="5"/>
  <c r="Y490" i="5"/>
  <c r="AD490" i="5" s="1"/>
  <c r="W490" i="5"/>
  <c r="V490" i="5"/>
  <c r="U490" i="5"/>
  <c r="T490" i="5"/>
  <c r="Q490" i="5"/>
  <c r="M490" i="5"/>
  <c r="H490" i="5"/>
  <c r="D490" i="5"/>
  <c r="AA489" i="5"/>
  <c r="Y489" i="5"/>
  <c r="AD489" i="5" s="1"/>
  <c r="W489" i="5"/>
  <c r="V489" i="5"/>
  <c r="U489" i="5"/>
  <c r="T489" i="5"/>
  <c r="Q489" i="5"/>
  <c r="M489" i="5"/>
  <c r="H489" i="5"/>
  <c r="D489" i="5"/>
  <c r="AA488" i="5"/>
  <c r="Y488" i="5"/>
  <c r="AD488" i="5" s="1"/>
  <c r="W488" i="5"/>
  <c r="V488" i="5"/>
  <c r="U488" i="5"/>
  <c r="T488" i="5"/>
  <c r="Q488" i="5"/>
  <c r="M488" i="5"/>
  <c r="H488" i="5"/>
  <c r="D488" i="5"/>
  <c r="AH487" i="5"/>
  <c r="AG487" i="5"/>
  <c r="AA487" i="5"/>
  <c r="Y487" i="5"/>
  <c r="AD487" i="5" s="1"/>
  <c r="W487" i="5"/>
  <c r="V487" i="5"/>
  <c r="U487" i="5"/>
  <c r="T487" i="5"/>
  <c r="Q487" i="5"/>
  <c r="M487" i="5"/>
  <c r="H487" i="5"/>
  <c r="D487" i="5"/>
  <c r="A487" i="5"/>
  <c r="AA486" i="5"/>
  <c r="Y486" i="5"/>
  <c r="AD486" i="5" s="1"/>
  <c r="W486" i="5"/>
  <c r="V486" i="5"/>
  <c r="U486" i="5"/>
  <c r="T486" i="5"/>
  <c r="Q486" i="5"/>
  <c r="M486" i="5"/>
  <c r="H486" i="5"/>
  <c r="D486" i="5"/>
  <c r="A486" i="5"/>
  <c r="AA485" i="5"/>
  <c r="Y485" i="5"/>
  <c r="AD485" i="5" s="1"/>
  <c r="W485" i="5"/>
  <c r="V485" i="5"/>
  <c r="U485" i="5"/>
  <c r="T485" i="5"/>
  <c r="Q485" i="5"/>
  <c r="M485" i="5"/>
  <c r="H485" i="5"/>
  <c r="D485" i="5"/>
  <c r="A485" i="5"/>
  <c r="AA484" i="5"/>
  <c r="Y484" i="5"/>
  <c r="AD484" i="5" s="1"/>
  <c r="W484" i="5"/>
  <c r="V484" i="5"/>
  <c r="U484" i="5"/>
  <c r="T484" i="5"/>
  <c r="Q484" i="5"/>
  <c r="M484" i="5"/>
  <c r="H484" i="5"/>
  <c r="D484" i="5"/>
  <c r="A484" i="5"/>
  <c r="AA483" i="5"/>
  <c r="Y483" i="5"/>
  <c r="AD483" i="5" s="1"/>
  <c r="W483" i="5"/>
  <c r="V483" i="5"/>
  <c r="U483" i="5"/>
  <c r="T483" i="5"/>
  <c r="Q483" i="5"/>
  <c r="M483" i="5"/>
  <c r="H483" i="5"/>
  <c r="D483" i="5"/>
  <c r="A483" i="5"/>
  <c r="AA482" i="5"/>
  <c r="Y482" i="5"/>
  <c r="AD482" i="5" s="1"/>
  <c r="W482" i="5"/>
  <c r="V482" i="5"/>
  <c r="U482" i="5"/>
  <c r="T482" i="5"/>
  <c r="Q482" i="5"/>
  <c r="M482" i="5"/>
  <c r="H482" i="5"/>
  <c r="D482" i="5"/>
  <c r="A482" i="5"/>
  <c r="AA481" i="5"/>
  <c r="Y481" i="5"/>
  <c r="AD481" i="5" s="1"/>
  <c r="W481" i="5"/>
  <c r="V481" i="5"/>
  <c r="U481" i="5"/>
  <c r="T481" i="5"/>
  <c r="Q481" i="5"/>
  <c r="M481" i="5"/>
  <c r="H481" i="5"/>
  <c r="D481" i="5"/>
  <c r="A481" i="5"/>
  <c r="AA480" i="5"/>
  <c r="Y480" i="5"/>
  <c r="AD480" i="5" s="1"/>
  <c r="W480" i="5"/>
  <c r="V480" i="5"/>
  <c r="U480" i="5"/>
  <c r="T480" i="5"/>
  <c r="Q480" i="5"/>
  <c r="M480" i="5"/>
  <c r="H480" i="5"/>
  <c r="D480" i="5"/>
  <c r="A480" i="5"/>
  <c r="AA479" i="5"/>
  <c r="Y479" i="5"/>
  <c r="AD479" i="5" s="1"/>
  <c r="W479" i="5"/>
  <c r="V479" i="5"/>
  <c r="U479" i="5"/>
  <c r="T479" i="5"/>
  <c r="Q479" i="5"/>
  <c r="M479" i="5"/>
  <c r="H479" i="5"/>
  <c r="D479" i="5"/>
  <c r="A479" i="5"/>
  <c r="AA478" i="5"/>
  <c r="Y478" i="5"/>
  <c r="AD478" i="5" s="1"/>
  <c r="W478" i="5"/>
  <c r="V478" i="5"/>
  <c r="U478" i="5"/>
  <c r="T478" i="5"/>
  <c r="Q478" i="5"/>
  <c r="M478" i="5"/>
  <c r="H478" i="5"/>
  <c r="D478" i="5"/>
  <c r="A478" i="5"/>
  <c r="AA477" i="5"/>
  <c r="Y477" i="5"/>
  <c r="AD477" i="5" s="1"/>
  <c r="W477" i="5"/>
  <c r="V477" i="5"/>
  <c r="U477" i="5"/>
  <c r="T477" i="5"/>
  <c r="Q477" i="5"/>
  <c r="M477" i="5"/>
  <c r="H477" i="5"/>
  <c r="D477" i="5"/>
  <c r="A477" i="5"/>
  <c r="AA476" i="5"/>
  <c r="Y476" i="5"/>
  <c r="AD476" i="5" s="1"/>
  <c r="W476" i="5"/>
  <c r="V476" i="5"/>
  <c r="U476" i="5"/>
  <c r="T476" i="5"/>
  <c r="Q476" i="5"/>
  <c r="M476" i="5"/>
  <c r="H476" i="5"/>
  <c r="D476" i="5"/>
  <c r="A476" i="5"/>
  <c r="AA475" i="5"/>
  <c r="Y475" i="5"/>
  <c r="AD475" i="5" s="1"/>
  <c r="W475" i="5"/>
  <c r="V475" i="5"/>
  <c r="U475" i="5"/>
  <c r="T475" i="5"/>
  <c r="Q475" i="5"/>
  <c r="M475" i="5"/>
  <c r="H475" i="5"/>
  <c r="D475" i="5"/>
  <c r="A475" i="5"/>
  <c r="AA474" i="5"/>
  <c r="Y474" i="5"/>
  <c r="AD474" i="5" s="1"/>
  <c r="W474" i="5"/>
  <c r="V474" i="5"/>
  <c r="U474" i="5"/>
  <c r="T474" i="5"/>
  <c r="Q474" i="5"/>
  <c r="M474" i="5"/>
  <c r="H474" i="5"/>
  <c r="D474" i="5"/>
  <c r="A474" i="5"/>
  <c r="AA473" i="5"/>
  <c r="Y473" i="5"/>
  <c r="AD473" i="5" s="1"/>
  <c r="W473" i="5"/>
  <c r="V473" i="5"/>
  <c r="U473" i="5"/>
  <c r="T473" i="5"/>
  <c r="Q473" i="5"/>
  <c r="M473" i="5"/>
  <c r="H473" i="5"/>
  <c r="D473" i="5"/>
  <c r="A473" i="5"/>
  <c r="AA472" i="5"/>
  <c r="Y472" i="5"/>
  <c r="AD472" i="5" s="1"/>
  <c r="W472" i="5"/>
  <c r="V472" i="5"/>
  <c r="U472" i="5"/>
  <c r="T472" i="5"/>
  <c r="Q472" i="5"/>
  <c r="M472" i="5"/>
  <c r="H472" i="5"/>
  <c r="D472" i="5"/>
  <c r="A472" i="5"/>
  <c r="AA471" i="5"/>
  <c r="Y471" i="5"/>
  <c r="AD471" i="5" s="1"/>
  <c r="W471" i="5"/>
  <c r="V471" i="5"/>
  <c r="U471" i="5"/>
  <c r="T471" i="5"/>
  <c r="Q471" i="5"/>
  <c r="M471" i="5"/>
  <c r="H471" i="5"/>
  <c r="D471" i="5"/>
  <c r="A471" i="5"/>
  <c r="AA470" i="5"/>
  <c r="Y470" i="5"/>
  <c r="AD470" i="5" s="1"/>
  <c r="W470" i="5"/>
  <c r="V470" i="5"/>
  <c r="U470" i="5"/>
  <c r="T470" i="5"/>
  <c r="Q470" i="5"/>
  <c r="M470" i="5"/>
  <c r="H470" i="5"/>
  <c r="D470" i="5"/>
  <c r="A470" i="5"/>
  <c r="AA469" i="5"/>
  <c r="Y469" i="5"/>
  <c r="AD469" i="5" s="1"/>
  <c r="W469" i="5"/>
  <c r="V469" i="5"/>
  <c r="U469" i="5"/>
  <c r="T469" i="5"/>
  <c r="Q469" i="5"/>
  <c r="M469" i="5"/>
  <c r="H469" i="5"/>
  <c r="D469" i="5"/>
  <c r="A469" i="5"/>
  <c r="AA468" i="5"/>
  <c r="Y468" i="5"/>
  <c r="AD468" i="5" s="1"/>
  <c r="W468" i="5"/>
  <c r="V468" i="5"/>
  <c r="U468" i="5"/>
  <c r="T468" i="5"/>
  <c r="Q468" i="5"/>
  <c r="M468" i="5"/>
  <c r="H468" i="5"/>
  <c r="D468" i="5"/>
  <c r="A468" i="5"/>
  <c r="AA467" i="5"/>
  <c r="Y467" i="5"/>
  <c r="AD467" i="5" s="1"/>
  <c r="W467" i="5"/>
  <c r="V467" i="5"/>
  <c r="U467" i="5"/>
  <c r="T467" i="5"/>
  <c r="Q467" i="5"/>
  <c r="M467" i="5"/>
  <c r="H467" i="5"/>
  <c r="D467" i="5"/>
  <c r="A467" i="5"/>
  <c r="AA466" i="5"/>
  <c r="Y466" i="5"/>
  <c r="AD466" i="5" s="1"/>
  <c r="W466" i="5"/>
  <c r="V466" i="5"/>
  <c r="U466" i="5"/>
  <c r="T466" i="5"/>
  <c r="Q466" i="5"/>
  <c r="M466" i="5"/>
  <c r="H466" i="5"/>
  <c r="D466" i="5"/>
  <c r="A466" i="5"/>
  <c r="AA465" i="5"/>
  <c r="Y465" i="5"/>
  <c r="AD465" i="5" s="1"/>
  <c r="W465" i="5"/>
  <c r="V465" i="5"/>
  <c r="U465" i="5"/>
  <c r="T465" i="5"/>
  <c r="Q465" i="5"/>
  <c r="M465" i="5"/>
  <c r="H465" i="5"/>
  <c r="D465" i="5"/>
  <c r="A465" i="5"/>
  <c r="AA464" i="5"/>
  <c r="Y464" i="5"/>
  <c r="AD464" i="5" s="1"/>
  <c r="W464" i="5"/>
  <c r="V464" i="5"/>
  <c r="U464" i="5"/>
  <c r="T464" i="5"/>
  <c r="Q464" i="5"/>
  <c r="M464" i="5"/>
  <c r="H464" i="5"/>
  <c r="D464" i="5"/>
  <c r="A464" i="5"/>
  <c r="AA463" i="5"/>
  <c r="Y463" i="5"/>
  <c r="AD463" i="5" s="1"/>
  <c r="W463" i="5"/>
  <c r="V463" i="5"/>
  <c r="U463" i="5"/>
  <c r="T463" i="5"/>
  <c r="Q463" i="5"/>
  <c r="M463" i="5"/>
  <c r="H463" i="5"/>
  <c r="D463" i="5"/>
  <c r="A463" i="5"/>
  <c r="AA462" i="5"/>
  <c r="Y462" i="5"/>
  <c r="AD462" i="5" s="1"/>
  <c r="W462" i="5"/>
  <c r="V462" i="5"/>
  <c r="U462" i="5"/>
  <c r="T462" i="5"/>
  <c r="Q462" i="5"/>
  <c r="M462" i="5"/>
  <c r="H462" i="5"/>
  <c r="D462" i="5"/>
  <c r="A462" i="5"/>
  <c r="AA461" i="5"/>
  <c r="Y461" i="5"/>
  <c r="AD461" i="5" s="1"/>
  <c r="W461" i="5"/>
  <c r="V461" i="5"/>
  <c r="U461" i="5"/>
  <c r="T461" i="5"/>
  <c r="Q461" i="5"/>
  <c r="M461" i="5"/>
  <c r="H461" i="5"/>
  <c r="D461" i="5"/>
  <c r="A461" i="5"/>
  <c r="AA460" i="5"/>
  <c r="Y460" i="5"/>
  <c r="AD460" i="5" s="1"/>
  <c r="W460" i="5"/>
  <c r="V460" i="5"/>
  <c r="U460" i="5"/>
  <c r="T460" i="5"/>
  <c r="Q460" i="5"/>
  <c r="M460" i="5"/>
  <c r="H460" i="5"/>
  <c r="D460" i="5"/>
  <c r="A460" i="5"/>
  <c r="AA459" i="5"/>
  <c r="Y459" i="5"/>
  <c r="AD459" i="5" s="1"/>
  <c r="W459" i="5"/>
  <c r="V459" i="5"/>
  <c r="U459" i="5"/>
  <c r="T459" i="5"/>
  <c r="Q459" i="5"/>
  <c r="M459" i="5"/>
  <c r="H459" i="5"/>
  <c r="D459" i="5"/>
  <c r="A459" i="5"/>
  <c r="AA458" i="5"/>
  <c r="Y458" i="5"/>
  <c r="AD458" i="5" s="1"/>
  <c r="W458" i="5"/>
  <c r="V458" i="5"/>
  <c r="U458" i="5"/>
  <c r="T458" i="5"/>
  <c r="Q458" i="5"/>
  <c r="M458" i="5"/>
  <c r="H458" i="5"/>
  <c r="D458" i="5"/>
  <c r="A458" i="5"/>
  <c r="AA457" i="5"/>
  <c r="Y457" i="5"/>
  <c r="AD457" i="5" s="1"/>
  <c r="W457" i="5"/>
  <c r="V457" i="5"/>
  <c r="U457" i="5"/>
  <c r="T457" i="5"/>
  <c r="Q457" i="5"/>
  <c r="M457" i="5"/>
  <c r="H457" i="5"/>
  <c r="D457" i="5"/>
  <c r="A457" i="5"/>
  <c r="AA456" i="5"/>
  <c r="Y456" i="5"/>
  <c r="AD456" i="5" s="1"/>
  <c r="W456" i="5"/>
  <c r="V456" i="5"/>
  <c r="U456" i="5"/>
  <c r="T456" i="5"/>
  <c r="Q456" i="5"/>
  <c r="M456" i="5"/>
  <c r="H456" i="5"/>
  <c r="D456" i="5"/>
  <c r="A456" i="5"/>
  <c r="AA455" i="5"/>
  <c r="Y455" i="5"/>
  <c r="AD455" i="5" s="1"/>
  <c r="W455" i="5"/>
  <c r="V455" i="5"/>
  <c r="U455" i="5"/>
  <c r="T455" i="5"/>
  <c r="Q455" i="5"/>
  <c r="M455" i="5"/>
  <c r="H455" i="5"/>
  <c r="D455" i="5"/>
  <c r="A455" i="5"/>
  <c r="AA454" i="5"/>
  <c r="Y454" i="5"/>
  <c r="AD454" i="5" s="1"/>
  <c r="W454" i="5"/>
  <c r="V454" i="5"/>
  <c r="U454" i="5"/>
  <c r="T454" i="5"/>
  <c r="Q454" i="5"/>
  <c r="M454" i="5"/>
  <c r="H454" i="5"/>
  <c r="D454" i="5"/>
  <c r="A454" i="5"/>
  <c r="AA453" i="5"/>
  <c r="Y453" i="5"/>
  <c r="AD453" i="5" s="1"/>
  <c r="W453" i="5"/>
  <c r="V453" i="5"/>
  <c r="U453" i="5"/>
  <c r="T453" i="5"/>
  <c r="Q453" i="5"/>
  <c r="M453" i="5"/>
  <c r="H453" i="5"/>
  <c r="D453" i="5"/>
  <c r="A453" i="5"/>
  <c r="AA452" i="5"/>
  <c r="Y452" i="5"/>
  <c r="AD452" i="5" s="1"/>
  <c r="W452" i="5"/>
  <c r="V452" i="5"/>
  <c r="U452" i="5"/>
  <c r="T452" i="5"/>
  <c r="Q452" i="5"/>
  <c r="M452" i="5"/>
  <c r="H452" i="5"/>
  <c r="D452" i="5"/>
  <c r="A452" i="5"/>
  <c r="AA451" i="5"/>
  <c r="Y451" i="5"/>
  <c r="AD451" i="5" s="1"/>
  <c r="W451" i="5"/>
  <c r="V451" i="5"/>
  <c r="U451" i="5"/>
  <c r="T451" i="5"/>
  <c r="Q451" i="5"/>
  <c r="M451" i="5"/>
  <c r="H451" i="5"/>
  <c r="D451" i="5"/>
  <c r="A451" i="5"/>
  <c r="AA450" i="5"/>
  <c r="Y450" i="5"/>
  <c r="AD450" i="5" s="1"/>
  <c r="W450" i="5"/>
  <c r="V450" i="5"/>
  <c r="U450" i="5"/>
  <c r="T450" i="5"/>
  <c r="Q450" i="5"/>
  <c r="M450" i="5"/>
  <c r="H450" i="5"/>
  <c r="D450" i="5"/>
  <c r="A450" i="5"/>
  <c r="AA449" i="5"/>
  <c r="Y449" i="5"/>
  <c r="AD449" i="5" s="1"/>
  <c r="W449" i="5"/>
  <c r="V449" i="5"/>
  <c r="U449" i="5"/>
  <c r="T449" i="5"/>
  <c r="Q449" i="5"/>
  <c r="M449" i="5"/>
  <c r="H449" i="5"/>
  <c r="D449" i="5"/>
  <c r="A449" i="5"/>
  <c r="AA448" i="5"/>
  <c r="Y448" i="5"/>
  <c r="AD448" i="5" s="1"/>
  <c r="W448" i="5"/>
  <c r="V448" i="5"/>
  <c r="U448" i="5"/>
  <c r="T448" i="5"/>
  <c r="Q448" i="5"/>
  <c r="M448" i="5"/>
  <c r="H448" i="5"/>
  <c r="D448" i="5"/>
  <c r="A448" i="5"/>
  <c r="AA447" i="5"/>
  <c r="Y447" i="5"/>
  <c r="AD447" i="5" s="1"/>
  <c r="W447" i="5"/>
  <c r="V447" i="5"/>
  <c r="U447" i="5"/>
  <c r="T447" i="5"/>
  <c r="Q447" i="5"/>
  <c r="M447" i="5"/>
  <c r="H447" i="5"/>
  <c r="D447" i="5"/>
  <c r="A447" i="5"/>
  <c r="AA446" i="5"/>
  <c r="Y446" i="5"/>
  <c r="AD446" i="5" s="1"/>
  <c r="W446" i="5"/>
  <c r="V446" i="5"/>
  <c r="U446" i="5"/>
  <c r="T446" i="5"/>
  <c r="Q446" i="5"/>
  <c r="M446" i="5"/>
  <c r="H446" i="5"/>
  <c r="D446" i="5"/>
  <c r="A446" i="5"/>
  <c r="AA445" i="5"/>
  <c r="Y445" i="5"/>
  <c r="AD445" i="5" s="1"/>
  <c r="W445" i="5"/>
  <c r="V445" i="5"/>
  <c r="U445" i="5"/>
  <c r="T445" i="5"/>
  <c r="Q445" i="5"/>
  <c r="M445" i="5"/>
  <c r="H445" i="5"/>
  <c r="D445" i="5"/>
  <c r="A445" i="5"/>
  <c r="AA444" i="5"/>
  <c r="Y444" i="5"/>
  <c r="AD444" i="5" s="1"/>
  <c r="W444" i="5"/>
  <c r="V444" i="5"/>
  <c r="U444" i="5"/>
  <c r="T444" i="5"/>
  <c r="Q444" i="5"/>
  <c r="M444" i="5"/>
  <c r="H444" i="5"/>
  <c r="D444" i="5"/>
  <c r="A444" i="5"/>
  <c r="AA443" i="5"/>
  <c r="Y443" i="5"/>
  <c r="AD443" i="5" s="1"/>
  <c r="W443" i="5"/>
  <c r="V443" i="5"/>
  <c r="U443" i="5"/>
  <c r="T443" i="5"/>
  <c r="Q443" i="5"/>
  <c r="M443" i="5"/>
  <c r="H443" i="5"/>
  <c r="D443" i="5"/>
  <c r="A443" i="5"/>
  <c r="AA442" i="5"/>
  <c r="Y442" i="5"/>
  <c r="AD442" i="5" s="1"/>
  <c r="W442" i="5"/>
  <c r="V442" i="5"/>
  <c r="U442" i="5"/>
  <c r="T442" i="5"/>
  <c r="Q442" i="5"/>
  <c r="M442" i="5"/>
  <c r="H442" i="5"/>
  <c r="D442" i="5"/>
  <c r="A442" i="5"/>
  <c r="AA441" i="5"/>
  <c r="Y441" i="5"/>
  <c r="AD441" i="5" s="1"/>
  <c r="W441" i="5"/>
  <c r="V441" i="5"/>
  <c r="U441" i="5"/>
  <c r="T441" i="5"/>
  <c r="Q441" i="5"/>
  <c r="M441" i="5"/>
  <c r="H441" i="5"/>
  <c r="D441" i="5"/>
  <c r="A441" i="5"/>
  <c r="AA440" i="5"/>
  <c r="Y440" i="5"/>
  <c r="AD440" i="5" s="1"/>
  <c r="W440" i="5"/>
  <c r="V440" i="5"/>
  <c r="U440" i="5"/>
  <c r="T440" i="5"/>
  <c r="Q440" i="5"/>
  <c r="M440" i="5"/>
  <c r="H440" i="5"/>
  <c r="D440" i="5"/>
  <c r="A440" i="5"/>
  <c r="AA439" i="5"/>
  <c r="Y439" i="5"/>
  <c r="AD439" i="5" s="1"/>
  <c r="W439" i="5"/>
  <c r="V439" i="5"/>
  <c r="U439" i="5"/>
  <c r="T439" i="5"/>
  <c r="Q439" i="5"/>
  <c r="M439" i="5"/>
  <c r="H439" i="5"/>
  <c r="D439" i="5"/>
  <c r="A439" i="5"/>
  <c r="AA438" i="5"/>
  <c r="Y438" i="5"/>
  <c r="AD438" i="5" s="1"/>
  <c r="W438" i="5"/>
  <c r="V438" i="5"/>
  <c r="U438" i="5"/>
  <c r="T438" i="5"/>
  <c r="Q438" i="5"/>
  <c r="M438" i="5"/>
  <c r="H438" i="5"/>
  <c r="D438" i="5"/>
  <c r="A438" i="5"/>
  <c r="AA437" i="5"/>
  <c r="Y437" i="5"/>
  <c r="AD437" i="5" s="1"/>
  <c r="W437" i="5"/>
  <c r="V437" i="5"/>
  <c r="U437" i="5"/>
  <c r="T437" i="5"/>
  <c r="Q437" i="5"/>
  <c r="M437" i="5"/>
  <c r="H437" i="5"/>
  <c r="D437" i="5"/>
  <c r="A437" i="5"/>
  <c r="AA436" i="5"/>
  <c r="Y436" i="5"/>
  <c r="AD436" i="5" s="1"/>
  <c r="W436" i="5"/>
  <c r="V436" i="5"/>
  <c r="U436" i="5"/>
  <c r="T436" i="5"/>
  <c r="Q436" i="5"/>
  <c r="M436" i="5"/>
  <c r="H436" i="5"/>
  <c r="D436" i="5"/>
  <c r="A436" i="5"/>
  <c r="AA435" i="5"/>
  <c r="Y435" i="5"/>
  <c r="AD435" i="5" s="1"/>
  <c r="W435" i="5"/>
  <c r="V435" i="5"/>
  <c r="U435" i="5"/>
  <c r="T435" i="5"/>
  <c r="Q435" i="5"/>
  <c r="M435" i="5"/>
  <c r="H435" i="5"/>
  <c r="D435" i="5"/>
  <c r="A435" i="5"/>
  <c r="AA434" i="5"/>
  <c r="Y434" i="5"/>
  <c r="AD434" i="5" s="1"/>
  <c r="W434" i="5"/>
  <c r="V434" i="5"/>
  <c r="U434" i="5"/>
  <c r="T434" i="5"/>
  <c r="Q434" i="5"/>
  <c r="M434" i="5"/>
  <c r="H434" i="5"/>
  <c r="D434" i="5"/>
  <c r="A434" i="5"/>
  <c r="AA433" i="5"/>
  <c r="Y433" i="5"/>
  <c r="AD433" i="5" s="1"/>
  <c r="W433" i="5"/>
  <c r="V433" i="5"/>
  <c r="U433" i="5"/>
  <c r="T433" i="5"/>
  <c r="Q433" i="5"/>
  <c r="M433" i="5"/>
  <c r="H433" i="5"/>
  <c r="D433" i="5"/>
  <c r="A433" i="5"/>
  <c r="AA432" i="5"/>
  <c r="Y432" i="5"/>
  <c r="AD432" i="5" s="1"/>
  <c r="W432" i="5"/>
  <c r="V432" i="5"/>
  <c r="U432" i="5"/>
  <c r="T432" i="5"/>
  <c r="Q432" i="5"/>
  <c r="M432" i="5"/>
  <c r="H432" i="5"/>
  <c r="D432" i="5"/>
  <c r="A432" i="5"/>
  <c r="AA431" i="5"/>
  <c r="Y431" i="5"/>
  <c r="AD431" i="5" s="1"/>
  <c r="W431" i="5"/>
  <c r="V431" i="5"/>
  <c r="U431" i="5"/>
  <c r="T431" i="5"/>
  <c r="Q431" i="5"/>
  <c r="M431" i="5"/>
  <c r="H431" i="5"/>
  <c r="D431" i="5"/>
  <c r="A431" i="5"/>
  <c r="AA430" i="5"/>
  <c r="Y430" i="5"/>
  <c r="AD430" i="5" s="1"/>
  <c r="W430" i="5"/>
  <c r="V430" i="5"/>
  <c r="U430" i="5"/>
  <c r="T430" i="5"/>
  <c r="Q430" i="5"/>
  <c r="M430" i="5"/>
  <c r="H430" i="5"/>
  <c r="D430" i="5"/>
  <c r="A430" i="5"/>
  <c r="AA429" i="5"/>
  <c r="Y429" i="5"/>
  <c r="AD429" i="5" s="1"/>
  <c r="W429" i="5"/>
  <c r="V429" i="5"/>
  <c r="U429" i="5"/>
  <c r="T429" i="5"/>
  <c r="Q429" i="5"/>
  <c r="M429" i="5"/>
  <c r="H429" i="5"/>
  <c r="D429" i="5"/>
  <c r="A429" i="5"/>
  <c r="AA428" i="5"/>
  <c r="Y428" i="5"/>
  <c r="AD428" i="5" s="1"/>
  <c r="W428" i="5"/>
  <c r="V428" i="5"/>
  <c r="U428" i="5"/>
  <c r="T428" i="5"/>
  <c r="Q428" i="5"/>
  <c r="M428" i="5"/>
  <c r="H428" i="5"/>
  <c r="D428" i="5"/>
  <c r="A428" i="5"/>
  <c r="AA427" i="5"/>
  <c r="Y427" i="5"/>
  <c r="AD427" i="5" s="1"/>
  <c r="W427" i="5"/>
  <c r="V427" i="5"/>
  <c r="U427" i="5"/>
  <c r="T427" i="5"/>
  <c r="Q427" i="5"/>
  <c r="M427" i="5"/>
  <c r="H427" i="5"/>
  <c r="D427" i="5"/>
  <c r="A427" i="5"/>
  <c r="AA426" i="5"/>
  <c r="Y426" i="5"/>
  <c r="AD426" i="5" s="1"/>
  <c r="W426" i="5"/>
  <c r="V426" i="5"/>
  <c r="U426" i="5"/>
  <c r="T426" i="5"/>
  <c r="Q426" i="5"/>
  <c r="M426" i="5"/>
  <c r="H426" i="5"/>
  <c r="D426" i="5"/>
  <c r="A426" i="5"/>
  <c r="AA425" i="5"/>
  <c r="Y425" i="5"/>
  <c r="AD425" i="5" s="1"/>
  <c r="W425" i="5"/>
  <c r="V425" i="5"/>
  <c r="U425" i="5"/>
  <c r="T425" i="5"/>
  <c r="Q425" i="5"/>
  <c r="M425" i="5"/>
  <c r="H425" i="5"/>
  <c r="D425" i="5"/>
  <c r="A425" i="5"/>
  <c r="AA424" i="5"/>
  <c r="Y424" i="5"/>
  <c r="AD424" i="5" s="1"/>
  <c r="W424" i="5"/>
  <c r="V424" i="5"/>
  <c r="U424" i="5"/>
  <c r="T424" i="5"/>
  <c r="Q424" i="5"/>
  <c r="M424" i="5"/>
  <c r="H424" i="5"/>
  <c r="D424" i="5"/>
  <c r="A424" i="5"/>
  <c r="AA423" i="5"/>
  <c r="Y423" i="5"/>
  <c r="AD423" i="5" s="1"/>
  <c r="W423" i="5"/>
  <c r="V423" i="5"/>
  <c r="U423" i="5"/>
  <c r="T423" i="5"/>
  <c r="Q423" i="5"/>
  <c r="M423" i="5"/>
  <c r="H423" i="5"/>
  <c r="D423" i="5"/>
  <c r="A423" i="5"/>
  <c r="AA422" i="5"/>
  <c r="Y422" i="5"/>
  <c r="AD422" i="5" s="1"/>
  <c r="W422" i="5"/>
  <c r="V422" i="5"/>
  <c r="U422" i="5"/>
  <c r="T422" i="5"/>
  <c r="Q422" i="5"/>
  <c r="M422" i="5"/>
  <c r="H422" i="5"/>
  <c r="D422" i="5"/>
  <c r="A422" i="5"/>
  <c r="AA421" i="5"/>
  <c r="Y421" i="5"/>
  <c r="AD421" i="5" s="1"/>
  <c r="W421" i="5"/>
  <c r="V421" i="5"/>
  <c r="U421" i="5"/>
  <c r="T421" i="5"/>
  <c r="Q421" i="5"/>
  <c r="M421" i="5"/>
  <c r="H421" i="5"/>
  <c r="D421" i="5"/>
  <c r="A421" i="5"/>
  <c r="AA420" i="5"/>
  <c r="Y420" i="5"/>
  <c r="AD420" i="5" s="1"/>
  <c r="W420" i="5"/>
  <c r="V420" i="5"/>
  <c r="U420" i="5"/>
  <c r="T420" i="5"/>
  <c r="Q420" i="5"/>
  <c r="M420" i="5"/>
  <c r="H420" i="5"/>
  <c r="D420" i="5"/>
  <c r="A420" i="5"/>
  <c r="AA419" i="5"/>
  <c r="Y419" i="5"/>
  <c r="AD419" i="5" s="1"/>
  <c r="W419" i="5"/>
  <c r="V419" i="5"/>
  <c r="U419" i="5"/>
  <c r="T419" i="5"/>
  <c r="Q419" i="5"/>
  <c r="M419" i="5"/>
  <c r="H419" i="5"/>
  <c r="D419" i="5"/>
  <c r="A419" i="5"/>
  <c r="AA418" i="5"/>
  <c r="Y418" i="5"/>
  <c r="AD418" i="5" s="1"/>
  <c r="W418" i="5"/>
  <c r="V418" i="5"/>
  <c r="U418" i="5"/>
  <c r="T418" i="5"/>
  <c r="Q418" i="5"/>
  <c r="M418" i="5"/>
  <c r="H418" i="5"/>
  <c r="D418" i="5"/>
  <c r="A418" i="5"/>
  <c r="AA417" i="5"/>
  <c r="Y417" i="5"/>
  <c r="AD417" i="5" s="1"/>
  <c r="W417" i="5"/>
  <c r="V417" i="5"/>
  <c r="U417" i="5"/>
  <c r="T417" i="5"/>
  <c r="Q417" i="5"/>
  <c r="M417" i="5"/>
  <c r="H417" i="5"/>
  <c r="D417" i="5"/>
  <c r="A417" i="5"/>
  <c r="AA416" i="5"/>
  <c r="Y416" i="5"/>
  <c r="AD416" i="5" s="1"/>
  <c r="W416" i="5"/>
  <c r="V416" i="5"/>
  <c r="U416" i="5"/>
  <c r="T416" i="5"/>
  <c r="Q416" i="5"/>
  <c r="M416" i="5"/>
  <c r="H416" i="5"/>
  <c r="D416" i="5"/>
  <c r="A416" i="5"/>
  <c r="AA415" i="5"/>
  <c r="Y415" i="5"/>
  <c r="AD415" i="5" s="1"/>
  <c r="W415" i="5"/>
  <c r="V415" i="5"/>
  <c r="U415" i="5"/>
  <c r="T415" i="5"/>
  <c r="Q415" i="5"/>
  <c r="M415" i="5"/>
  <c r="H415" i="5"/>
  <c r="D415" i="5"/>
  <c r="A415" i="5"/>
  <c r="AA414" i="5"/>
  <c r="Y414" i="5"/>
  <c r="AD414" i="5" s="1"/>
  <c r="W414" i="5"/>
  <c r="V414" i="5"/>
  <c r="U414" i="5"/>
  <c r="T414" i="5"/>
  <c r="Q414" i="5"/>
  <c r="M414" i="5"/>
  <c r="H414" i="5"/>
  <c r="D414" i="5"/>
  <c r="A414" i="5"/>
  <c r="AA413" i="5"/>
  <c r="Y413" i="5"/>
  <c r="AD413" i="5" s="1"/>
  <c r="W413" i="5"/>
  <c r="V413" i="5"/>
  <c r="U413" i="5"/>
  <c r="T413" i="5"/>
  <c r="Q413" i="5"/>
  <c r="M413" i="5"/>
  <c r="H413" i="5"/>
  <c r="D413" i="5"/>
  <c r="A413" i="5"/>
  <c r="AA412" i="5"/>
  <c r="Y412" i="5"/>
  <c r="AD412" i="5" s="1"/>
  <c r="W412" i="5"/>
  <c r="V412" i="5"/>
  <c r="U412" i="5"/>
  <c r="T412" i="5"/>
  <c r="Q412" i="5"/>
  <c r="M412" i="5"/>
  <c r="H412" i="5"/>
  <c r="D412" i="5"/>
  <c r="A412" i="5"/>
  <c r="AA411" i="5"/>
  <c r="Y411" i="5"/>
  <c r="AD411" i="5" s="1"/>
  <c r="W411" i="5"/>
  <c r="V411" i="5"/>
  <c r="U411" i="5"/>
  <c r="T411" i="5"/>
  <c r="Q411" i="5"/>
  <c r="M411" i="5"/>
  <c r="H411" i="5"/>
  <c r="D411" i="5"/>
  <c r="A411" i="5"/>
  <c r="AA410" i="5"/>
  <c r="Y410" i="5"/>
  <c r="AD410" i="5" s="1"/>
  <c r="W410" i="5"/>
  <c r="V410" i="5"/>
  <c r="U410" i="5"/>
  <c r="T410" i="5"/>
  <c r="Q410" i="5"/>
  <c r="M410" i="5"/>
  <c r="H410" i="5"/>
  <c r="D410" i="5"/>
  <c r="A410" i="5"/>
  <c r="AA409" i="5"/>
  <c r="Y409" i="5"/>
  <c r="AD409" i="5" s="1"/>
  <c r="W409" i="5"/>
  <c r="V409" i="5"/>
  <c r="U409" i="5"/>
  <c r="T409" i="5"/>
  <c r="Q409" i="5"/>
  <c r="M409" i="5"/>
  <c r="H409" i="5"/>
  <c r="D409" i="5"/>
  <c r="A409" i="5"/>
  <c r="AA408" i="5"/>
  <c r="Y408" i="5"/>
  <c r="AD408" i="5" s="1"/>
  <c r="W408" i="5"/>
  <c r="V408" i="5"/>
  <c r="U408" i="5"/>
  <c r="T408" i="5"/>
  <c r="Q408" i="5"/>
  <c r="M408" i="5"/>
  <c r="H408" i="5"/>
  <c r="D408" i="5"/>
  <c r="A408" i="5"/>
  <c r="AA407" i="5"/>
  <c r="Y407" i="5"/>
  <c r="AD407" i="5" s="1"/>
  <c r="W407" i="5"/>
  <c r="V407" i="5"/>
  <c r="U407" i="5"/>
  <c r="T407" i="5"/>
  <c r="Q407" i="5"/>
  <c r="M407" i="5"/>
  <c r="H407" i="5"/>
  <c r="D407" i="5"/>
  <c r="A407" i="5"/>
  <c r="AA406" i="5"/>
  <c r="Y406" i="5"/>
  <c r="AD406" i="5" s="1"/>
  <c r="W406" i="5"/>
  <c r="V406" i="5"/>
  <c r="U406" i="5"/>
  <c r="T406" i="5"/>
  <c r="Q406" i="5"/>
  <c r="M406" i="5"/>
  <c r="H406" i="5"/>
  <c r="D406" i="5"/>
  <c r="A406" i="5"/>
  <c r="AA405" i="5"/>
  <c r="Y405" i="5"/>
  <c r="AD405" i="5" s="1"/>
  <c r="W405" i="5"/>
  <c r="V405" i="5"/>
  <c r="U405" i="5"/>
  <c r="T405" i="5"/>
  <c r="Q405" i="5"/>
  <c r="M405" i="5"/>
  <c r="H405" i="5"/>
  <c r="D405" i="5"/>
  <c r="A405" i="5"/>
  <c r="AA404" i="5"/>
  <c r="Y404" i="5"/>
  <c r="AD404" i="5" s="1"/>
  <c r="W404" i="5"/>
  <c r="V404" i="5"/>
  <c r="U404" i="5"/>
  <c r="T404" i="5"/>
  <c r="Q404" i="5"/>
  <c r="M404" i="5"/>
  <c r="H404" i="5"/>
  <c r="D404" i="5"/>
  <c r="AA403" i="5"/>
  <c r="Y403" i="5"/>
  <c r="AD403" i="5" s="1"/>
  <c r="W403" i="5"/>
  <c r="V403" i="5"/>
  <c r="U403" i="5"/>
  <c r="T403" i="5"/>
  <c r="Q403" i="5"/>
  <c r="M403" i="5"/>
  <c r="H403" i="5"/>
  <c r="D403" i="5"/>
  <c r="AA402" i="5"/>
  <c r="Y402" i="5"/>
  <c r="AD402" i="5" s="1"/>
  <c r="W402" i="5"/>
  <c r="V402" i="5"/>
  <c r="U402" i="5"/>
  <c r="T402" i="5"/>
  <c r="Q402" i="5"/>
  <c r="M402" i="5"/>
  <c r="H402" i="5"/>
  <c r="D402" i="5"/>
  <c r="AH401" i="5"/>
  <c r="AG401" i="5"/>
  <c r="AA401" i="5"/>
  <c r="Y401" i="5"/>
  <c r="W401" i="5"/>
  <c r="V401" i="5"/>
  <c r="U401" i="5"/>
  <c r="T401" i="5"/>
  <c r="Q401" i="5"/>
  <c r="M401" i="5"/>
  <c r="H401" i="5"/>
  <c r="D401" i="5"/>
  <c r="A401" i="5"/>
  <c r="AA400" i="5"/>
  <c r="Y400" i="5"/>
  <c r="AD400" i="5" s="1"/>
  <c r="W400" i="5"/>
  <c r="V400" i="5"/>
  <c r="U400" i="5"/>
  <c r="T400" i="5"/>
  <c r="Q400" i="5"/>
  <c r="M400" i="5"/>
  <c r="H400" i="5"/>
  <c r="D400" i="5"/>
  <c r="A400" i="5"/>
  <c r="AA399" i="5"/>
  <c r="Y399" i="5"/>
  <c r="AD399" i="5" s="1"/>
  <c r="W399" i="5"/>
  <c r="V399" i="5"/>
  <c r="U399" i="5"/>
  <c r="T399" i="5"/>
  <c r="Q399" i="5"/>
  <c r="M399" i="5"/>
  <c r="H399" i="5"/>
  <c r="D399" i="5"/>
  <c r="A399" i="5"/>
  <c r="AA398" i="5"/>
  <c r="Y398" i="5"/>
  <c r="AD398" i="5" s="1"/>
  <c r="W398" i="5"/>
  <c r="V398" i="5"/>
  <c r="U398" i="5"/>
  <c r="T398" i="5"/>
  <c r="Q398" i="5"/>
  <c r="M398" i="5"/>
  <c r="H398" i="5"/>
  <c r="D398" i="5"/>
  <c r="A398" i="5"/>
  <c r="AA397" i="5"/>
  <c r="Y397" i="5"/>
  <c r="AD397" i="5" s="1"/>
  <c r="W397" i="5"/>
  <c r="V397" i="5"/>
  <c r="U397" i="5"/>
  <c r="T397" i="5"/>
  <c r="Q397" i="5"/>
  <c r="M397" i="5"/>
  <c r="H397" i="5"/>
  <c r="D397" i="5"/>
  <c r="A397" i="5"/>
  <c r="AA396" i="5"/>
  <c r="Y396" i="5"/>
  <c r="AD396" i="5" s="1"/>
  <c r="W396" i="5"/>
  <c r="V396" i="5"/>
  <c r="U396" i="5"/>
  <c r="T396" i="5"/>
  <c r="Q396" i="5"/>
  <c r="M396" i="5"/>
  <c r="H396" i="5"/>
  <c r="D396" i="5"/>
  <c r="A396" i="5"/>
  <c r="AA395" i="5"/>
  <c r="Y395" i="5"/>
  <c r="AD395" i="5" s="1"/>
  <c r="W395" i="5"/>
  <c r="V395" i="5"/>
  <c r="U395" i="5"/>
  <c r="T395" i="5"/>
  <c r="Q395" i="5"/>
  <c r="M395" i="5"/>
  <c r="H395" i="5"/>
  <c r="D395" i="5"/>
  <c r="A395" i="5"/>
  <c r="AA394" i="5"/>
  <c r="Y394" i="5"/>
  <c r="AD394" i="5" s="1"/>
  <c r="W394" i="5"/>
  <c r="V394" i="5"/>
  <c r="U394" i="5"/>
  <c r="T394" i="5"/>
  <c r="Q394" i="5"/>
  <c r="M394" i="5"/>
  <c r="H394" i="5"/>
  <c r="D394" i="5"/>
  <c r="A394" i="5"/>
  <c r="AA393" i="5"/>
  <c r="Y393" i="5"/>
  <c r="AD393" i="5" s="1"/>
  <c r="W393" i="5"/>
  <c r="V393" i="5"/>
  <c r="U393" i="5"/>
  <c r="T393" i="5"/>
  <c r="Q393" i="5"/>
  <c r="M393" i="5"/>
  <c r="H393" i="5"/>
  <c r="D393" i="5"/>
  <c r="A393" i="5"/>
  <c r="AA392" i="5"/>
  <c r="Y392" i="5"/>
  <c r="AD392" i="5" s="1"/>
  <c r="W392" i="5"/>
  <c r="V392" i="5"/>
  <c r="U392" i="5"/>
  <c r="T392" i="5"/>
  <c r="Q392" i="5"/>
  <c r="M392" i="5"/>
  <c r="H392" i="5"/>
  <c r="D392" i="5"/>
  <c r="A392" i="5"/>
  <c r="AA391" i="5"/>
  <c r="Y391" i="5"/>
  <c r="AD391" i="5" s="1"/>
  <c r="W391" i="5"/>
  <c r="V391" i="5"/>
  <c r="U391" i="5"/>
  <c r="T391" i="5"/>
  <c r="Q391" i="5"/>
  <c r="M391" i="5"/>
  <c r="H391" i="5"/>
  <c r="D391" i="5"/>
  <c r="A391" i="5"/>
  <c r="AA390" i="5"/>
  <c r="Y390" i="5"/>
  <c r="AD390" i="5" s="1"/>
  <c r="W390" i="5"/>
  <c r="V390" i="5"/>
  <c r="U390" i="5"/>
  <c r="T390" i="5"/>
  <c r="Q390" i="5"/>
  <c r="M390" i="5"/>
  <c r="H390" i="5"/>
  <c r="D390" i="5"/>
  <c r="A390" i="5"/>
  <c r="AA389" i="5"/>
  <c r="Y389" i="5"/>
  <c r="AD389" i="5" s="1"/>
  <c r="W389" i="5"/>
  <c r="V389" i="5"/>
  <c r="U389" i="5"/>
  <c r="T389" i="5"/>
  <c r="Q389" i="5"/>
  <c r="M389" i="5"/>
  <c r="H389" i="5"/>
  <c r="D389" i="5"/>
  <c r="A389" i="5"/>
  <c r="AA388" i="5"/>
  <c r="Y388" i="5"/>
  <c r="AD388" i="5" s="1"/>
  <c r="W388" i="5"/>
  <c r="V388" i="5"/>
  <c r="U388" i="5"/>
  <c r="T388" i="5"/>
  <c r="Q388" i="5"/>
  <c r="M388" i="5"/>
  <c r="H388" i="5"/>
  <c r="D388" i="5"/>
  <c r="A388" i="5"/>
  <c r="AA387" i="5"/>
  <c r="Y387" i="5"/>
  <c r="AD387" i="5" s="1"/>
  <c r="W387" i="5"/>
  <c r="V387" i="5"/>
  <c r="U387" i="5"/>
  <c r="T387" i="5"/>
  <c r="Q387" i="5"/>
  <c r="M387" i="5"/>
  <c r="H387" i="5"/>
  <c r="D387" i="5"/>
  <c r="A387" i="5"/>
  <c r="AA386" i="5"/>
  <c r="Y386" i="5"/>
  <c r="AD386" i="5" s="1"/>
  <c r="W386" i="5"/>
  <c r="V386" i="5"/>
  <c r="U386" i="5"/>
  <c r="T386" i="5"/>
  <c r="Q386" i="5"/>
  <c r="M386" i="5"/>
  <c r="H386" i="5"/>
  <c r="D386" i="5"/>
  <c r="A386" i="5"/>
  <c r="AA385" i="5"/>
  <c r="Y385" i="5"/>
  <c r="AD385" i="5" s="1"/>
  <c r="W385" i="5"/>
  <c r="V385" i="5"/>
  <c r="U385" i="5"/>
  <c r="T385" i="5"/>
  <c r="Q385" i="5"/>
  <c r="M385" i="5"/>
  <c r="H385" i="5"/>
  <c r="D385" i="5"/>
  <c r="A385" i="5"/>
  <c r="AA384" i="5"/>
  <c r="Y384" i="5"/>
  <c r="AD384" i="5" s="1"/>
  <c r="W384" i="5"/>
  <c r="V384" i="5"/>
  <c r="U384" i="5"/>
  <c r="T384" i="5"/>
  <c r="Q384" i="5"/>
  <c r="M384" i="5"/>
  <c r="H384" i="5"/>
  <c r="D384" i="5"/>
  <c r="A384" i="5"/>
  <c r="AA383" i="5"/>
  <c r="Y383" i="5"/>
  <c r="AD383" i="5" s="1"/>
  <c r="W383" i="5"/>
  <c r="V383" i="5"/>
  <c r="U383" i="5"/>
  <c r="T383" i="5"/>
  <c r="Q383" i="5"/>
  <c r="M383" i="5"/>
  <c r="H383" i="5"/>
  <c r="D383" i="5"/>
  <c r="A383" i="5"/>
  <c r="AA382" i="5"/>
  <c r="Y382" i="5"/>
  <c r="AD382" i="5" s="1"/>
  <c r="W382" i="5"/>
  <c r="V382" i="5"/>
  <c r="U382" i="5"/>
  <c r="T382" i="5"/>
  <c r="Q382" i="5"/>
  <c r="M382" i="5"/>
  <c r="H382" i="5"/>
  <c r="D382" i="5"/>
  <c r="A382" i="5"/>
  <c r="AA381" i="5"/>
  <c r="Y381" i="5"/>
  <c r="AD381" i="5" s="1"/>
  <c r="W381" i="5"/>
  <c r="V381" i="5"/>
  <c r="U381" i="5"/>
  <c r="T381" i="5"/>
  <c r="Q381" i="5"/>
  <c r="M381" i="5"/>
  <c r="H381" i="5"/>
  <c r="D381" i="5"/>
  <c r="A381" i="5"/>
  <c r="AA380" i="5"/>
  <c r="Y380" i="5"/>
  <c r="AD380" i="5" s="1"/>
  <c r="W380" i="5"/>
  <c r="V380" i="5"/>
  <c r="U380" i="5"/>
  <c r="T380" i="5"/>
  <c r="Q380" i="5"/>
  <c r="M380" i="5"/>
  <c r="H380" i="5"/>
  <c r="D380" i="5"/>
  <c r="A380" i="5"/>
  <c r="AA379" i="5"/>
  <c r="Y379" i="5"/>
  <c r="AD379" i="5" s="1"/>
  <c r="W379" i="5"/>
  <c r="V379" i="5"/>
  <c r="U379" i="5"/>
  <c r="T379" i="5"/>
  <c r="Q379" i="5"/>
  <c r="M379" i="5"/>
  <c r="H379" i="5"/>
  <c r="D379" i="5"/>
  <c r="A379" i="5"/>
  <c r="AA378" i="5"/>
  <c r="Y378" i="5"/>
  <c r="AD378" i="5" s="1"/>
  <c r="W378" i="5"/>
  <c r="V378" i="5"/>
  <c r="U378" i="5"/>
  <c r="T378" i="5"/>
  <c r="Q378" i="5"/>
  <c r="M378" i="5"/>
  <c r="H378" i="5"/>
  <c r="D378" i="5"/>
  <c r="A378" i="5"/>
  <c r="AA377" i="5"/>
  <c r="Y377" i="5"/>
  <c r="AD377" i="5" s="1"/>
  <c r="W377" i="5"/>
  <c r="V377" i="5"/>
  <c r="U377" i="5"/>
  <c r="T377" i="5"/>
  <c r="Q377" i="5"/>
  <c r="M377" i="5"/>
  <c r="H377" i="5"/>
  <c r="D377" i="5"/>
  <c r="A377" i="5"/>
  <c r="AA376" i="5"/>
  <c r="Y376" i="5"/>
  <c r="AD376" i="5" s="1"/>
  <c r="W376" i="5"/>
  <c r="V376" i="5"/>
  <c r="U376" i="5"/>
  <c r="T376" i="5"/>
  <c r="Q376" i="5"/>
  <c r="M376" i="5"/>
  <c r="H376" i="5"/>
  <c r="D376" i="5"/>
  <c r="A376" i="5"/>
  <c r="AA375" i="5"/>
  <c r="Y375" i="5"/>
  <c r="AD375" i="5" s="1"/>
  <c r="W375" i="5"/>
  <c r="V375" i="5"/>
  <c r="U375" i="5"/>
  <c r="T375" i="5"/>
  <c r="Q375" i="5"/>
  <c r="M375" i="5"/>
  <c r="H375" i="5"/>
  <c r="D375" i="5"/>
  <c r="A375" i="5"/>
  <c r="AA374" i="5"/>
  <c r="Y374" i="5"/>
  <c r="AD374" i="5" s="1"/>
  <c r="W374" i="5"/>
  <c r="V374" i="5"/>
  <c r="U374" i="5"/>
  <c r="T374" i="5"/>
  <c r="Q374" i="5"/>
  <c r="M374" i="5"/>
  <c r="H374" i="5"/>
  <c r="D374" i="5"/>
  <c r="A374" i="5"/>
  <c r="AA373" i="5"/>
  <c r="Y373" i="5"/>
  <c r="AD373" i="5" s="1"/>
  <c r="W373" i="5"/>
  <c r="V373" i="5"/>
  <c r="U373" i="5"/>
  <c r="T373" i="5"/>
  <c r="Q373" i="5"/>
  <c r="M373" i="5"/>
  <c r="H373" i="5"/>
  <c r="D373" i="5"/>
  <c r="A373" i="5"/>
  <c r="AA372" i="5"/>
  <c r="Y372" i="5"/>
  <c r="AD372" i="5" s="1"/>
  <c r="W372" i="5"/>
  <c r="V372" i="5"/>
  <c r="U372" i="5"/>
  <c r="T372" i="5"/>
  <c r="Q372" i="5"/>
  <c r="M372" i="5"/>
  <c r="H372" i="5"/>
  <c r="D372" i="5"/>
  <c r="A372" i="5"/>
  <c r="AA371" i="5"/>
  <c r="Y371" i="5"/>
  <c r="AD371" i="5" s="1"/>
  <c r="W371" i="5"/>
  <c r="V371" i="5"/>
  <c r="U371" i="5"/>
  <c r="T371" i="5"/>
  <c r="Q371" i="5"/>
  <c r="M371" i="5"/>
  <c r="H371" i="5"/>
  <c r="D371" i="5"/>
  <c r="A371" i="5"/>
  <c r="AA370" i="5"/>
  <c r="Y370" i="5"/>
  <c r="AD370" i="5" s="1"/>
  <c r="W370" i="5"/>
  <c r="V370" i="5"/>
  <c r="U370" i="5"/>
  <c r="T370" i="5"/>
  <c r="Q370" i="5"/>
  <c r="M370" i="5"/>
  <c r="H370" i="5"/>
  <c r="D370" i="5"/>
  <c r="A370" i="5"/>
  <c r="AA369" i="5"/>
  <c r="Y369" i="5"/>
  <c r="AD369" i="5" s="1"/>
  <c r="W369" i="5"/>
  <c r="V369" i="5"/>
  <c r="U369" i="5"/>
  <c r="T369" i="5"/>
  <c r="Q369" i="5"/>
  <c r="M369" i="5"/>
  <c r="H369" i="5"/>
  <c r="D369" i="5"/>
  <c r="A369" i="5"/>
  <c r="AA368" i="5"/>
  <c r="Y368" i="5"/>
  <c r="AD368" i="5" s="1"/>
  <c r="W368" i="5"/>
  <c r="V368" i="5"/>
  <c r="U368" i="5"/>
  <c r="T368" i="5"/>
  <c r="Q368" i="5"/>
  <c r="M368" i="5"/>
  <c r="H368" i="5"/>
  <c r="D368" i="5"/>
  <c r="A368" i="5"/>
  <c r="AA367" i="5"/>
  <c r="Y367" i="5"/>
  <c r="AD367" i="5" s="1"/>
  <c r="W367" i="5"/>
  <c r="V367" i="5"/>
  <c r="U367" i="5"/>
  <c r="T367" i="5"/>
  <c r="Q367" i="5"/>
  <c r="M367" i="5"/>
  <c r="H367" i="5"/>
  <c r="D367" i="5"/>
  <c r="A367" i="5"/>
  <c r="AA366" i="5"/>
  <c r="Y366" i="5"/>
  <c r="AD366" i="5" s="1"/>
  <c r="W366" i="5"/>
  <c r="V366" i="5"/>
  <c r="U366" i="5"/>
  <c r="T366" i="5"/>
  <c r="Q366" i="5"/>
  <c r="M366" i="5"/>
  <c r="H366" i="5"/>
  <c r="D366" i="5"/>
  <c r="A366" i="5"/>
  <c r="AA365" i="5"/>
  <c r="Y365" i="5"/>
  <c r="AD365" i="5" s="1"/>
  <c r="W365" i="5"/>
  <c r="V365" i="5"/>
  <c r="U365" i="5"/>
  <c r="T365" i="5"/>
  <c r="Q365" i="5"/>
  <c r="M365" i="5"/>
  <c r="H365" i="5"/>
  <c r="D365" i="5"/>
  <c r="A365" i="5"/>
  <c r="AA364" i="5"/>
  <c r="Y364" i="5"/>
  <c r="AD364" i="5" s="1"/>
  <c r="W364" i="5"/>
  <c r="V364" i="5"/>
  <c r="U364" i="5"/>
  <c r="T364" i="5"/>
  <c r="Q364" i="5"/>
  <c r="M364" i="5"/>
  <c r="H364" i="5"/>
  <c r="D364" i="5"/>
  <c r="A364" i="5"/>
  <c r="AA363" i="5"/>
  <c r="Y363" i="5"/>
  <c r="AD363" i="5" s="1"/>
  <c r="W363" i="5"/>
  <c r="V363" i="5"/>
  <c r="U363" i="5"/>
  <c r="T363" i="5"/>
  <c r="Q363" i="5"/>
  <c r="M363" i="5"/>
  <c r="H363" i="5"/>
  <c r="D363" i="5"/>
  <c r="A363" i="5"/>
  <c r="AA362" i="5"/>
  <c r="Y362" i="5"/>
  <c r="AD362" i="5" s="1"/>
  <c r="W362" i="5"/>
  <c r="V362" i="5"/>
  <c r="U362" i="5"/>
  <c r="T362" i="5"/>
  <c r="Q362" i="5"/>
  <c r="M362" i="5"/>
  <c r="H362" i="5"/>
  <c r="D362" i="5"/>
  <c r="A362" i="5"/>
  <c r="AA361" i="5"/>
  <c r="Y361" i="5"/>
  <c r="AD361" i="5" s="1"/>
  <c r="W361" i="5"/>
  <c r="V361" i="5"/>
  <c r="U361" i="5"/>
  <c r="T361" i="5"/>
  <c r="Q361" i="5"/>
  <c r="M361" i="5"/>
  <c r="H361" i="5"/>
  <c r="D361" i="5"/>
  <c r="A361" i="5"/>
  <c r="AA360" i="5"/>
  <c r="Y360" i="5"/>
  <c r="AD360" i="5" s="1"/>
  <c r="W360" i="5"/>
  <c r="V360" i="5"/>
  <c r="U360" i="5"/>
  <c r="T360" i="5"/>
  <c r="Q360" i="5"/>
  <c r="M360" i="5"/>
  <c r="H360" i="5"/>
  <c r="D360" i="5"/>
  <c r="A360" i="5"/>
  <c r="AA359" i="5"/>
  <c r="Y359" i="5"/>
  <c r="AD359" i="5" s="1"/>
  <c r="W359" i="5"/>
  <c r="V359" i="5"/>
  <c r="U359" i="5"/>
  <c r="T359" i="5"/>
  <c r="Q359" i="5"/>
  <c r="M359" i="5"/>
  <c r="H359" i="5"/>
  <c r="D359" i="5"/>
  <c r="A359" i="5"/>
  <c r="AH358" i="5"/>
  <c r="AG358" i="5"/>
  <c r="AA358" i="5"/>
  <c r="Y358" i="5"/>
  <c r="W358" i="5"/>
  <c r="V358" i="5"/>
  <c r="U358" i="5"/>
  <c r="T358" i="5"/>
  <c r="Q358" i="5"/>
  <c r="M358" i="5"/>
  <c r="H358" i="5"/>
  <c r="D358" i="5"/>
  <c r="A358" i="5"/>
  <c r="AA357" i="5"/>
  <c r="Y357" i="5"/>
  <c r="AD357" i="5" s="1"/>
  <c r="W357" i="5"/>
  <c r="V357" i="5"/>
  <c r="U357" i="5"/>
  <c r="T357" i="5"/>
  <c r="Q357" i="5"/>
  <c r="M357" i="5"/>
  <c r="H357" i="5"/>
  <c r="D357" i="5"/>
  <c r="A357" i="5"/>
  <c r="AA356" i="5"/>
  <c r="Y356" i="5"/>
  <c r="AD356" i="5" s="1"/>
  <c r="W356" i="5"/>
  <c r="V356" i="5"/>
  <c r="U356" i="5"/>
  <c r="T356" i="5"/>
  <c r="Q356" i="5"/>
  <c r="M356" i="5"/>
  <c r="H356" i="5"/>
  <c r="D356" i="5"/>
  <c r="A356" i="5"/>
  <c r="AA355" i="5"/>
  <c r="Y355" i="5"/>
  <c r="AD355" i="5" s="1"/>
  <c r="W355" i="5"/>
  <c r="V355" i="5"/>
  <c r="U355" i="5"/>
  <c r="T355" i="5"/>
  <c r="Q355" i="5"/>
  <c r="M355" i="5"/>
  <c r="H355" i="5"/>
  <c r="D355" i="5"/>
  <c r="A355" i="5"/>
  <c r="AA354" i="5"/>
  <c r="Y354" i="5"/>
  <c r="AD354" i="5" s="1"/>
  <c r="W354" i="5"/>
  <c r="V354" i="5"/>
  <c r="U354" i="5"/>
  <c r="T354" i="5"/>
  <c r="Q354" i="5"/>
  <c r="M354" i="5"/>
  <c r="H354" i="5"/>
  <c r="D354" i="5"/>
  <c r="A354" i="5"/>
  <c r="AA353" i="5"/>
  <c r="Y353" i="5"/>
  <c r="AD353" i="5" s="1"/>
  <c r="W353" i="5"/>
  <c r="V353" i="5"/>
  <c r="U353" i="5"/>
  <c r="T353" i="5"/>
  <c r="Q353" i="5"/>
  <c r="M353" i="5"/>
  <c r="H353" i="5"/>
  <c r="D353" i="5"/>
  <c r="A353" i="5"/>
  <c r="AA352" i="5"/>
  <c r="Y352" i="5"/>
  <c r="AD352" i="5" s="1"/>
  <c r="W352" i="5"/>
  <c r="V352" i="5"/>
  <c r="U352" i="5"/>
  <c r="T352" i="5"/>
  <c r="Q352" i="5"/>
  <c r="M352" i="5"/>
  <c r="H352" i="5"/>
  <c r="D352" i="5"/>
  <c r="A352" i="5"/>
  <c r="AA351" i="5"/>
  <c r="Y351" i="5"/>
  <c r="AD351" i="5" s="1"/>
  <c r="W351" i="5"/>
  <c r="V351" i="5"/>
  <c r="U351" i="5"/>
  <c r="T351" i="5"/>
  <c r="Q351" i="5"/>
  <c r="M351" i="5"/>
  <c r="H351" i="5"/>
  <c r="D351" i="5"/>
  <c r="A351" i="5"/>
  <c r="AA350" i="5"/>
  <c r="Y350" i="5"/>
  <c r="AD350" i="5" s="1"/>
  <c r="W350" i="5"/>
  <c r="V350" i="5"/>
  <c r="U350" i="5"/>
  <c r="T350" i="5"/>
  <c r="Q350" i="5"/>
  <c r="M350" i="5"/>
  <c r="H350" i="5"/>
  <c r="D350" i="5"/>
  <c r="A350" i="5"/>
  <c r="AA349" i="5"/>
  <c r="Y349" i="5"/>
  <c r="AD349" i="5" s="1"/>
  <c r="W349" i="5"/>
  <c r="V349" i="5"/>
  <c r="U349" i="5"/>
  <c r="T349" i="5"/>
  <c r="Q349" i="5"/>
  <c r="M349" i="5"/>
  <c r="H349" i="5"/>
  <c r="D349" i="5"/>
  <c r="A349" i="5"/>
  <c r="AA348" i="5"/>
  <c r="Y348" i="5"/>
  <c r="AD348" i="5" s="1"/>
  <c r="W348" i="5"/>
  <c r="V348" i="5"/>
  <c r="U348" i="5"/>
  <c r="T348" i="5"/>
  <c r="Q348" i="5"/>
  <c r="M348" i="5"/>
  <c r="H348" i="5"/>
  <c r="D348" i="5"/>
  <c r="A348" i="5"/>
  <c r="AA347" i="5"/>
  <c r="Y347" i="5"/>
  <c r="AD347" i="5" s="1"/>
  <c r="W347" i="5"/>
  <c r="V347" i="5"/>
  <c r="U347" i="5"/>
  <c r="T347" i="5"/>
  <c r="Q347" i="5"/>
  <c r="M347" i="5"/>
  <c r="H347" i="5"/>
  <c r="D347" i="5"/>
  <c r="A347" i="5"/>
  <c r="AA346" i="5"/>
  <c r="Y346" i="5"/>
  <c r="AD346" i="5" s="1"/>
  <c r="W346" i="5"/>
  <c r="V346" i="5"/>
  <c r="U346" i="5"/>
  <c r="T346" i="5"/>
  <c r="Q346" i="5"/>
  <c r="M346" i="5"/>
  <c r="H346" i="5"/>
  <c r="D346" i="5"/>
  <c r="A346" i="5"/>
  <c r="AA345" i="5"/>
  <c r="Y345" i="5"/>
  <c r="AD345" i="5" s="1"/>
  <c r="W345" i="5"/>
  <c r="V345" i="5"/>
  <c r="U345" i="5"/>
  <c r="T345" i="5"/>
  <c r="Q345" i="5"/>
  <c r="M345" i="5"/>
  <c r="H345" i="5"/>
  <c r="D345" i="5"/>
  <c r="A345" i="5"/>
  <c r="AA344" i="5"/>
  <c r="Y344" i="5"/>
  <c r="AD344" i="5" s="1"/>
  <c r="W344" i="5"/>
  <c r="V344" i="5"/>
  <c r="U344" i="5"/>
  <c r="T344" i="5"/>
  <c r="Q344" i="5"/>
  <c r="M344" i="5"/>
  <c r="H344" i="5"/>
  <c r="D344" i="5"/>
  <c r="A344" i="5"/>
  <c r="AA343" i="5"/>
  <c r="Y343" i="5"/>
  <c r="AD343" i="5" s="1"/>
  <c r="W343" i="5"/>
  <c r="V343" i="5"/>
  <c r="U343" i="5"/>
  <c r="T343" i="5"/>
  <c r="Q343" i="5"/>
  <c r="M343" i="5"/>
  <c r="H343" i="5"/>
  <c r="D343" i="5"/>
  <c r="A343" i="5"/>
  <c r="AA342" i="5"/>
  <c r="Y342" i="5"/>
  <c r="AD342" i="5" s="1"/>
  <c r="W342" i="5"/>
  <c r="V342" i="5"/>
  <c r="U342" i="5"/>
  <c r="T342" i="5"/>
  <c r="Q342" i="5"/>
  <c r="M342" i="5"/>
  <c r="H342" i="5"/>
  <c r="D342" i="5"/>
  <c r="A342" i="5"/>
  <c r="AA341" i="5"/>
  <c r="Y341" i="5"/>
  <c r="AD341" i="5" s="1"/>
  <c r="W341" i="5"/>
  <c r="V341" i="5"/>
  <c r="U341" i="5"/>
  <c r="T341" i="5"/>
  <c r="Q341" i="5"/>
  <c r="M341" i="5"/>
  <c r="H341" i="5"/>
  <c r="D341" i="5"/>
  <c r="A341" i="5"/>
  <c r="AA340" i="5"/>
  <c r="Y340" i="5"/>
  <c r="AD340" i="5" s="1"/>
  <c r="W340" i="5"/>
  <c r="V340" i="5"/>
  <c r="U340" i="5"/>
  <c r="T340" i="5"/>
  <c r="Q340" i="5"/>
  <c r="M340" i="5"/>
  <c r="H340" i="5"/>
  <c r="D340" i="5"/>
  <c r="A340" i="5"/>
  <c r="AA339" i="5"/>
  <c r="Y339" i="5"/>
  <c r="AD339" i="5" s="1"/>
  <c r="W339" i="5"/>
  <c r="V339" i="5"/>
  <c r="U339" i="5"/>
  <c r="T339" i="5"/>
  <c r="Q339" i="5"/>
  <c r="M339" i="5"/>
  <c r="H339" i="5"/>
  <c r="D339" i="5"/>
  <c r="A339" i="5"/>
  <c r="AA338" i="5"/>
  <c r="Y338" i="5"/>
  <c r="AD338" i="5" s="1"/>
  <c r="W338" i="5"/>
  <c r="V338" i="5"/>
  <c r="U338" i="5"/>
  <c r="T338" i="5"/>
  <c r="Q338" i="5"/>
  <c r="M338" i="5"/>
  <c r="H338" i="5"/>
  <c r="D338" i="5"/>
  <c r="A338" i="5"/>
  <c r="AA337" i="5"/>
  <c r="Y337" i="5"/>
  <c r="AD337" i="5" s="1"/>
  <c r="W337" i="5"/>
  <c r="V337" i="5"/>
  <c r="U337" i="5"/>
  <c r="T337" i="5"/>
  <c r="Q337" i="5"/>
  <c r="M337" i="5"/>
  <c r="H337" i="5"/>
  <c r="D337" i="5"/>
  <c r="A337" i="5"/>
  <c r="AA336" i="5"/>
  <c r="Y336" i="5"/>
  <c r="AD336" i="5" s="1"/>
  <c r="W336" i="5"/>
  <c r="V336" i="5"/>
  <c r="U336" i="5"/>
  <c r="T336" i="5"/>
  <c r="Q336" i="5"/>
  <c r="M336" i="5"/>
  <c r="H336" i="5"/>
  <c r="D336" i="5"/>
  <c r="A336" i="5"/>
  <c r="AA335" i="5"/>
  <c r="Y335" i="5"/>
  <c r="AD335" i="5" s="1"/>
  <c r="W335" i="5"/>
  <c r="V335" i="5"/>
  <c r="U335" i="5"/>
  <c r="T335" i="5"/>
  <c r="Q335" i="5"/>
  <c r="M335" i="5"/>
  <c r="H335" i="5"/>
  <c r="D335" i="5"/>
  <c r="AA334" i="5"/>
  <c r="Y334" i="5"/>
  <c r="AD334" i="5" s="1"/>
  <c r="W334" i="5"/>
  <c r="V334" i="5"/>
  <c r="U334" i="5"/>
  <c r="T334" i="5"/>
  <c r="Q334" i="5"/>
  <c r="M334" i="5"/>
  <c r="H334" i="5"/>
  <c r="D334" i="5"/>
  <c r="A334" i="5"/>
  <c r="AA333" i="5"/>
  <c r="Y333" i="5"/>
  <c r="AD333" i="5" s="1"/>
  <c r="W333" i="5"/>
  <c r="V333" i="5"/>
  <c r="U333" i="5"/>
  <c r="T333" i="5"/>
  <c r="Q333" i="5"/>
  <c r="M333" i="5"/>
  <c r="H333" i="5"/>
  <c r="D333" i="5"/>
  <c r="A333" i="5"/>
  <c r="AA332" i="5"/>
  <c r="Y332" i="5"/>
  <c r="AD332" i="5" s="1"/>
  <c r="W332" i="5"/>
  <c r="V332" i="5"/>
  <c r="U332" i="5"/>
  <c r="T332" i="5"/>
  <c r="Q332" i="5"/>
  <c r="M332" i="5"/>
  <c r="H332" i="5"/>
  <c r="D332" i="5"/>
  <c r="A332" i="5"/>
  <c r="AA331" i="5"/>
  <c r="Y331" i="5"/>
  <c r="AD331" i="5" s="1"/>
  <c r="W331" i="5"/>
  <c r="V331" i="5"/>
  <c r="U331" i="5"/>
  <c r="T331" i="5"/>
  <c r="Q331" i="5"/>
  <c r="M331" i="5"/>
  <c r="H331" i="5"/>
  <c r="D331" i="5"/>
  <c r="A331" i="5"/>
  <c r="AA330" i="5"/>
  <c r="Y330" i="5"/>
  <c r="AD330" i="5" s="1"/>
  <c r="W330" i="5"/>
  <c r="V330" i="5"/>
  <c r="U330" i="5"/>
  <c r="T330" i="5"/>
  <c r="Q330" i="5"/>
  <c r="M330" i="5"/>
  <c r="H330" i="5"/>
  <c r="D330" i="5"/>
  <c r="A330" i="5"/>
  <c r="AA329" i="5"/>
  <c r="Y329" i="5"/>
  <c r="AD329" i="5" s="1"/>
  <c r="W329" i="5"/>
  <c r="V329" i="5"/>
  <c r="U329" i="5"/>
  <c r="T329" i="5"/>
  <c r="Q329" i="5"/>
  <c r="M329" i="5"/>
  <c r="H329" i="5"/>
  <c r="D329" i="5"/>
  <c r="A329" i="5"/>
  <c r="AA328" i="5"/>
  <c r="Y328" i="5"/>
  <c r="AD328" i="5" s="1"/>
  <c r="W328" i="5"/>
  <c r="V328" i="5"/>
  <c r="U328" i="5"/>
  <c r="T328" i="5"/>
  <c r="Q328" i="5"/>
  <c r="M328" i="5"/>
  <c r="H328" i="5"/>
  <c r="D328" i="5"/>
  <c r="A328" i="5"/>
  <c r="AA327" i="5"/>
  <c r="Y327" i="5"/>
  <c r="AD327" i="5" s="1"/>
  <c r="W327" i="5"/>
  <c r="V327" i="5"/>
  <c r="U327" i="5"/>
  <c r="T327" i="5"/>
  <c r="Q327" i="5"/>
  <c r="M327" i="5"/>
  <c r="H327" i="5"/>
  <c r="D327" i="5"/>
  <c r="A327" i="5"/>
  <c r="AA326" i="5"/>
  <c r="Y326" i="5"/>
  <c r="AD326" i="5" s="1"/>
  <c r="W326" i="5"/>
  <c r="V326" i="5"/>
  <c r="U326" i="5"/>
  <c r="T326" i="5"/>
  <c r="Q326" i="5"/>
  <c r="M326" i="5"/>
  <c r="H326" i="5"/>
  <c r="D326" i="5"/>
  <c r="A326" i="5"/>
  <c r="AA325" i="5"/>
  <c r="Y325" i="5"/>
  <c r="AD325" i="5" s="1"/>
  <c r="W325" i="5"/>
  <c r="V325" i="5"/>
  <c r="U325" i="5"/>
  <c r="T325" i="5"/>
  <c r="Q325" i="5"/>
  <c r="M325" i="5"/>
  <c r="H325" i="5"/>
  <c r="D325" i="5"/>
  <c r="A325" i="5"/>
  <c r="AA324" i="5"/>
  <c r="Y324" i="5"/>
  <c r="AD324" i="5" s="1"/>
  <c r="W324" i="5"/>
  <c r="V324" i="5"/>
  <c r="U324" i="5"/>
  <c r="T324" i="5"/>
  <c r="Q324" i="5"/>
  <c r="M324" i="5"/>
  <c r="H324" i="5"/>
  <c r="D324" i="5"/>
  <c r="A324" i="5"/>
  <c r="AA323" i="5"/>
  <c r="Y323" i="5"/>
  <c r="AD323" i="5" s="1"/>
  <c r="W323" i="5"/>
  <c r="V323" i="5"/>
  <c r="U323" i="5"/>
  <c r="T323" i="5"/>
  <c r="Q323" i="5"/>
  <c r="M323" i="5"/>
  <c r="H323" i="5"/>
  <c r="D323" i="5"/>
  <c r="A323" i="5"/>
  <c r="AA322" i="5"/>
  <c r="Y322" i="5"/>
  <c r="AD322" i="5" s="1"/>
  <c r="W322" i="5"/>
  <c r="V322" i="5"/>
  <c r="U322" i="5"/>
  <c r="T322" i="5"/>
  <c r="Q322" i="5"/>
  <c r="M322" i="5"/>
  <c r="H322" i="5"/>
  <c r="D322" i="5"/>
  <c r="A322" i="5"/>
  <c r="AA321" i="5"/>
  <c r="Y321" i="5"/>
  <c r="AD321" i="5" s="1"/>
  <c r="W321" i="5"/>
  <c r="V321" i="5"/>
  <c r="U321" i="5"/>
  <c r="T321" i="5"/>
  <c r="Q321" i="5"/>
  <c r="M321" i="5"/>
  <c r="H321" i="5"/>
  <c r="D321" i="5"/>
  <c r="A321" i="5"/>
  <c r="AA320" i="5"/>
  <c r="Y320" i="5"/>
  <c r="AD320" i="5" s="1"/>
  <c r="W320" i="5"/>
  <c r="V320" i="5"/>
  <c r="U320" i="5"/>
  <c r="T320" i="5"/>
  <c r="Q320" i="5"/>
  <c r="M320" i="5"/>
  <c r="H320" i="5"/>
  <c r="D320" i="5"/>
  <c r="A320" i="5"/>
  <c r="AA319" i="5"/>
  <c r="Y319" i="5"/>
  <c r="AD319" i="5" s="1"/>
  <c r="W319" i="5"/>
  <c r="V319" i="5"/>
  <c r="U319" i="5"/>
  <c r="T319" i="5"/>
  <c r="Q319" i="5"/>
  <c r="M319" i="5"/>
  <c r="H319" i="5"/>
  <c r="D319" i="5"/>
  <c r="A319" i="5"/>
  <c r="AA318" i="5"/>
  <c r="Y318" i="5"/>
  <c r="AD318" i="5" s="1"/>
  <c r="W318" i="5"/>
  <c r="V318" i="5"/>
  <c r="U318" i="5"/>
  <c r="T318" i="5"/>
  <c r="Q318" i="5"/>
  <c r="M318" i="5"/>
  <c r="H318" i="5"/>
  <c r="D318" i="5"/>
  <c r="A318" i="5"/>
  <c r="AA317" i="5"/>
  <c r="Y317" i="5"/>
  <c r="AD317" i="5" s="1"/>
  <c r="W317" i="5"/>
  <c r="V317" i="5"/>
  <c r="U317" i="5"/>
  <c r="T317" i="5"/>
  <c r="Q317" i="5"/>
  <c r="M317" i="5"/>
  <c r="H317" i="5"/>
  <c r="D317" i="5"/>
  <c r="A317" i="5"/>
  <c r="AA316" i="5"/>
  <c r="Y316" i="5"/>
  <c r="AD316" i="5" s="1"/>
  <c r="W316" i="5"/>
  <c r="V316" i="5"/>
  <c r="U316" i="5"/>
  <c r="T316" i="5"/>
  <c r="Q316" i="5"/>
  <c r="M316" i="5"/>
  <c r="H316" i="5"/>
  <c r="D316" i="5"/>
  <c r="A316" i="5"/>
  <c r="AH315" i="5"/>
  <c r="AG315" i="5"/>
  <c r="AA315" i="5"/>
  <c r="Y315" i="5"/>
  <c r="W315" i="5"/>
  <c r="V315" i="5"/>
  <c r="U315" i="5"/>
  <c r="T315" i="5"/>
  <c r="Q315" i="5"/>
  <c r="M315" i="5"/>
  <c r="H315" i="5"/>
  <c r="D315" i="5"/>
  <c r="A315" i="5"/>
  <c r="AA314" i="5"/>
  <c r="Y314" i="5"/>
  <c r="AD314" i="5" s="1"/>
  <c r="W314" i="5"/>
  <c r="V314" i="5"/>
  <c r="U314" i="5"/>
  <c r="T314" i="5"/>
  <c r="Q314" i="5"/>
  <c r="M314" i="5"/>
  <c r="H314" i="5"/>
  <c r="D314" i="5"/>
  <c r="A314" i="5"/>
  <c r="AA313" i="5"/>
  <c r="Y313" i="5"/>
  <c r="AD313" i="5" s="1"/>
  <c r="W313" i="5"/>
  <c r="V313" i="5"/>
  <c r="U313" i="5"/>
  <c r="T313" i="5"/>
  <c r="Q313" i="5"/>
  <c r="M313" i="5"/>
  <c r="H313" i="5"/>
  <c r="D313" i="5"/>
  <c r="A313" i="5"/>
  <c r="AA312" i="5"/>
  <c r="Y312" i="5"/>
  <c r="AD312" i="5" s="1"/>
  <c r="W312" i="5"/>
  <c r="V312" i="5"/>
  <c r="U312" i="5"/>
  <c r="T312" i="5"/>
  <c r="Q312" i="5"/>
  <c r="M312" i="5"/>
  <c r="H312" i="5"/>
  <c r="D312" i="5"/>
  <c r="A312" i="5"/>
  <c r="AA311" i="5"/>
  <c r="Y311" i="5"/>
  <c r="AD311" i="5" s="1"/>
  <c r="W311" i="5"/>
  <c r="V311" i="5"/>
  <c r="U311" i="5"/>
  <c r="T311" i="5"/>
  <c r="Q311" i="5"/>
  <c r="M311" i="5"/>
  <c r="H311" i="5"/>
  <c r="D311" i="5"/>
  <c r="A311" i="5"/>
  <c r="AA310" i="5"/>
  <c r="Y310" i="5"/>
  <c r="AD310" i="5" s="1"/>
  <c r="W310" i="5"/>
  <c r="V310" i="5"/>
  <c r="U310" i="5"/>
  <c r="T310" i="5"/>
  <c r="Q310" i="5"/>
  <c r="M310" i="5"/>
  <c r="H310" i="5"/>
  <c r="D310" i="5"/>
  <c r="A310" i="5"/>
  <c r="AA309" i="5"/>
  <c r="Y309" i="5"/>
  <c r="AD309" i="5" s="1"/>
  <c r="W309" i="5"/>
  <c r="V309" i="5"/>
  <c r="U309" i="5"/>
  <c r="T309" i="5"/>
  <c r="Q309" i="5"/>
  <c r="M309" i="5"/>
  <c r="H309" i="5"/>
  <c r="D309" i="5"/>
  <c r="A309" i="5"/>
  <c r="AA308" i="5"/>
  <c r="Y308" i="5"/>
  <c r="AD308" i="5" s="1"/>
  <c r="W308" i="5"/>
  <c r="V308" i="5"/>
  <c r="U308" i="5"/>
  <c r="T308" i="5"/>
  <c r="Q308" i="5"/>
  <c r="M308" i="5"/>
  <c r="H308" i="5"/>
  <c r="D308" i="5"/>
  <c r="A308" i="5"/>
  <c r="AA307" i="5"/>
  <c r="Y307" i="5"/>
  <c r="AD307" i="5" s="1"/>
  <c r="W307" i="5"/>
  <c r="V307" i="5"/>
  <c r="U307" i="5"/>
  <c r="T307" i="5"/>
  <c r="Q307" i="5"/>
  <c r="M307" i="5"/>
  <c r="H307" i="5"/>
  <c r="D307" i="5"/>
  <c r="A307" i="5"/>
  <c r="AA306" i="5"/>
  <c r="Y306" i="5"/>
  <c r="AD306" i="5" s="1"/>
  <c r="W306" i="5"/>
  <c r="V306" i="5"/>
  <c r="U306" i="5"/>
  <c r="T306" i="5"/>
  <c r="Q306" i="5"/>
  <c r="M306" i="5"/>
  <c r="H306" i="5"/>
  <c r="D306" i="5"/>
  <c r="A306" i="5"/>
  <c r="AA305" i="5"/>
  <c r="Y305" i="5"/>
  <c r="AD305" i="5" s="1"/>
  <c r="W305" i="5"/>
  <c r="V305" i="5"/>
  <c r="U305" i="5"/>
  <c r="T305" i="5"/>
  <c r="Q305" i="5"/>
  <c r="M305" i="5"/>
  <c r="H305" i="5"/>
  <c r="D305" i="5"/>
  <c r="A305" i="5"/>
  <c r="AA304" i="5"/>
  <c r="Y304" i="5"/>
  <c r="AD304" i="5" s="1"/>
  <c r="W304" i="5"/>
  <c r="V304" i="5"/>
  <c r="U304" i="5"/>
  <c r="T304" i="5"/>
  <c r="Q304" i="5"/>
  <c r="M304" i="5"/>
  <c r="H304" i="5"/>
  <c r="D304" i="5"/>
  <c r="AA303" i="5"/>
  <c r="Y303" i="5"/>
  <c r="AD303" i="5" s="1"/>
  <c r="W303" i="5"/>
  <c r="V303" i="5"/>
  <c r="U303" i="5"/>
  <c r="T303" i="5"/>
  <c r="Q303" i="5"/>
  <c r="M303" i="5"/>
  <c r="H303" i="5"/>
  <c r="D303" i="5"/>
  <c r="AA302" i="5"/>
  <c r="Y302" i="5"/>
  <c r="AD302" i="5" s="1"/>
  <c r="W302" i="5"/>
  <c r="V302" i="5"/>
  <c r="U302" i="5"/>
  <c r="T302" i="5"/>
  <c r="Q302" i="5"/>
  <c r="M302" i="5"/>
  <c r="H302" i="5"/>
  <c r="D302" i="5"/>
  <c r="AA301" i="5"/>
  <c r="Y301" i="5"/>
  <c r="AD301" i="5" s="1"/>
  <c r="W301" i="5"/>
  <c r="V301" i="5"/>
  <c r="U301" i="5"/>
  <c r="T301" i="5"/>
  <c r="Q301" i="5"/>
  <c r="M301" i="5"/>
  <c r="H301" i="5"/>
  <c r="D301" i="5"/>
  <c r="AA300" i="5"/>
  <c r="Y300" i="5"/>
  <c r="AD300" i="5" s="1"/>
  <c r="W300" i="5"/>
  <c r="V300" i="5"/>
  <c r="U300" i="5"/>
  <c r="T300" i="5"/>
  <c r="Q300" i="5"/>
  <c r="M300" i="5"/>
  <c r="H300" i="5"/>
  <c r="D300" i="5"/>
  <c r="AA299" i="5"/>
  <c r="Y299" i="5"/>
  <c r="AD299" i="5" s="1"/>
  <c r="W299" i="5"/>
  <c r="V299" i="5"/>
  <c r="U299" i="5"/>
  <c r="T299" i="5"/>
  <c r="Q299" i="5"/>
  <c r="M299" i="5"/>
  <c r="H299" i="5"/>
  <c r="D299" i="5"/>
  <c r="AA298" i="5"/>
  <c r="Y298" i="5"/>
  <c r="AD298" i="5" s="1"/>
  <c r="W298" i="5"/>
  <c r="V298" i="5"/>
  <c r="U298" i="5"/>
  <c r="T298" i="5"/>
  <c r="Q298" i="5"/>
  <c r="M298" i="5"/>
  <c r="H298" i="5"/>
  <c r="D298" i="5"/>
  <c r="AA297" i="5"/>
  <c r="Y297" i="5"/>
  <c r="AD297" i="5" s="1"/>
  <c r="W297" i="5"/>
  <c r="V297" i="5"/>
  <c r="U297" i="5"/>
  <c r="T297" i="5"/>
  <c r="Q297" i="5"/>
  <c r="M297" i="5"/>
  <c r="H297" i="5"/>
  <c r="D297" i="5"/>
  <c r="AA296" i="5"/>
  <c r="Y296" i="5"/>
  <c r="AD296" i="5" s="1"/>
  <c r="W296" i="5"/>
  <c r="V296" i="5"/>
  <c r="U296" i="5"/>
  <c r="T296" i="5"/>
  <c r="Q296" i="5"/>
  <c r="M296" i="5"/>
  <c r="H296" i="5"/>
  <c r="D296" i="5"/>
  <c r="AA295" i="5"/>
  <c r="Y295" i="5"/>
  <c r="AD295" i="5" s="1"/>
  <c r="W295" i="5"/>
  <c r="V295" i="5"/>
  <c r="U295" i="5"/>
  <c r="T295" i="5"/>
  <c r="Q295" i="5"/>
  <c r="M295" i="5"/>
  <c r="H295" i="5"/>
  <c r="D295" i="5"/>
  <c r="AA294" i="5"/>
  <c r="Y294" i="5"/>
  <c r="AD294" i="5" s="1"/>
  <c r="W294" i="5"/>
  <c r="V294" i="5"/>
  <c r="U294" i="5"/>
  <c r="T294" i="5"/>
  <c r="Q294" i="5"/>
  <c r="M294" i="5"/>
  <c r="H294" i="5"/>
  <c r="D294" i="5"/>
  <c r="AA293" i="5"/>
  <c r="Y293" i="5"/>
  <c r="AD293" i="5" s="1"/>
  <c r="W293" i="5"/>
  <c r="V293" i="5"/>
  <c r="U293" i="5"/>
  <c r="T293" i="5"/>
  <c r="Q293" i="5"/>
  <c r="M293" i="5"/>
  <c r="H293" i="5"/>
  <c r="D293" i="5"/>
  <c r="AA292" i="5"/>
  <c r="Y292" i="5"/>
  <c r="AD292" i="5" s="1"/>
  <c r="W292" i="5"/>
  <c r="V292" i="5"/>
  <c r="U292" i="5"/>
  <c r="T292" i="5"/>
  <c r="Q292" i="5"/>
  <c r="M292" i="5"/>
  <c r="H292" i="5"/>
  <c r="D292" i="5"/>
  <c r="AA291" i="5"/>
  <c r="Y291" i="5"/>
  <c r="AD291" i="5" s="1"/>
  <c r="W291" i="5"/>
  <c r="V291" i="5"/>
  <c r="U291" i="5"/>
  <c r="T291" i="5"/>
  <c r="Q291" i="5"/>
  <c r="M291" i="5"/>
  <c r="H291" i="5"/>
  <c r="D291" i="5"/>
  <c r="AA290" i="5"/>
  <c r="Y290" i="5"/>
  <c r="AD290" i="5" s="1"/>
  <c r="W290" i="5"/>
  <c r="V290" i="5"/>
  <c r="U290" i="5"/>
  <c r="T290" i="5"/>
  <c r="Q290" i="5"/>
  <c r="M290" i="5"/>
  <c r="H290" i="5"/>
  <c r="D290" i="5"/>
  <c r="AA289" i="5"/>
  <c r="Y289" i="5"/>
  <c r="AD289" i="5" s="1"/>
  <c r="W289" i="5"/>
  <c r="V289" i="5"/>
  <c r="U289" i="5"/>
  <c r="T289" i="5"/>
  <c r="Q289" i="5"/>
  <c r="M289" i="5"/>
  <c r="H289" i="5"/>
  <c r="D289" i="5"/>
  <c r="AA288" i="5"/>
  <c r="Y288" i="5"/>
  <c r="AD288" i="5" s="1"/>
  <c r="W288" i="5"/>
  <c r="V288" i="5"/>
  <c r="U288" i="5"/>
  <c r="T288" i="5"/>
  <c r="Q288" i="5"/>
  <c r="M288" i="5"/>
  <c r="H288" i="5"/>
  <c r="D288" i="5"/>
  <c r="AA287" i="5"/>
  <c r="Y287" i="5"/>
  <c r="AD287" i="5" s="1"/>
  <c r="W287" i="5"/>
  <c r="V287" i="5"/>
  <c r="U287" i="5"/>
  <c r="T287" i="5"/>
  <c r="Q287" i="5"/>
  <c r="M287" i="5"/>
  <c r="H287" i="5"/>
  <c r="D287" i="5"/>
  <c r="AA286" i="5"/>
  <c r="Y286" i="5"/>
  <c r="AD286" i="5" s="1"/>
  <c r="W286" i="5"/>
  <c r="V286" i="5"/>
  <c r="U286" i="5"/>
  <c r="T286" i="5"/>
  <c r="Q286" i="5"/>
  <c r="M286" i="5"/>
  <c r="H286" i="5"/>
  <c r="D286" i="5"/>
  <c r="AA285" i="5"/>
  <c r="Y285" i="5"/>
  <c r="AD285" i="5" s="1"/>
  <c r="W285" i="5"/>
  <c r="V285" i="5"/>
  <c r="U285" i="5"/>
  <c r="T285" i="5"/>
  <c r="Q285" i="5"/>
  <c r="M285" i="5"/>
  <c r="H285" i="5"/>
  <c r="D285" i="5"/>
  <c r="AA284" i="5"/>
  <c r="Y284" i="5"/>
  <c r="AD284" i="5" s="1"/>
  <c r="W284" i="5"/>
  <c r="V284" i="5"/>
  <c r="U284" i="5"/>
  <c r="T284" i="5"/>
  <c r="Q284" i="5"/>
  <c r="M284" i="5"/>
  <c r="H284" i="5"/>
  <c r="D284" i="5"/>
  <c r="AA283" i="5"/>
  <c r="Y283" i="5"/>
  <c r="AD283" i="5" s="1"/>
  <c r="W283" i="5"/>
  <c r="V283" i="5"/>
  <c r="U283" i="5"/>
  <c r="T283" i="5"/>
  <c r="Q283" i="5"/>
  <c r="M283" i="5"/>
  <c r="H283" i="5"/>
  <c r="D283" i="5"/>
  <c r="AA282" i="5"/>
  <c r="Y282" i="5"/>
  <c r="AD282" i="5" s="1"/>
  <c r="W282" i="5"/>
  <c r="V282" i="5"/>
  <c r="U282" i="5"/>
  <c r="T282" i="5"/>
  <c r="Q282" i="5"/>
  <c r="M282" i="5"/>
  <c r="H282" i="5"/>
  <c r="D282" i="5"/>
  <c r="AA281" i="5"/>
  <c r="Y281" i="5"/>
  <c r="AD281" i="5" s="1"/>
  <c r="W281" i="5"/>
  <c r="V281" i="5"/>
  <c r="U281" i="5"/>
  <c r="T281" i="5"/>
  <c r="Q281" i="5"/>
  <c r="M281" i="5"/>
  <c r="H281" i="5"/>
  <c r="D281" i="5"/>
  <c r="AA280" i="5"/>
  <c r="Y280" i="5"/>
  <c r="AD280" i="5" s="1"/>
  <c r="W280" i="5"/>
  <c r="V280" i="5"/>
  <c r="U280" i="5"/>
  <c r="T280" i="5"/>
  <c r="Q280" i="5"/>
  <c r="M280" i="5"/>
  <c r="H280" i="5"/>
  <c r="D280" i="5"/>
  <c r="AA279" i="5"/>
  <c r="Y279" i="5"/>
  <c r="AD279" i="5" s="1"/>
  <c r="W279" i="5"/>
  <c r="V279" i="5"/>
  <c r="U279" i="5"/>
  <c r="T279" i="5"/>
  <c r="Q279" i="5"/>
  <c r="M279" i="5"/>
  <c r="H279" i="5"/>
  <c r="D279" i="5"/>
  <c r="AA278" i="5"/>
  <c r="Y278" i="5"/>
  <c r="AD278" i="5" s="1"/>
  <c r="W278" i="5"/>
  <c r="V278" i="5"/>
  <c r="U278" i="5"/>
  <c r="T278" i="5"/>
  <c r="Q278" i="5"/>
  <c r="M278" i="5"/>
  <c r="H278" i="5"/>
  <c r="D278" i="5"/>
  <c r="AA277" i="5"/>
  <c r="Y277" i="5"/>
  <c r="AD277" i="5" s="1"/>
  <c r="W277" i="5"/>
  <c r="V277" i="5"/>
  <c r="U277" i="5"/>
  <c r="T277" i="5"/>
  <c r="Q277" i="5"/>
  <c r="M277" i="5"/>
  <c r="H277" i="5"/>
  <c r="D277" i="5"/>
  <c r="AA276" i="5"/>
  <c r="Y276" i="5"/>
  <c r="AD276" i="5" s="1"/>
  <c r="W276" i="5"/>
  <c r="V276" i="5"/>
  <c r="U276" i="5"/>
  <c r="T276" i="5"/>
  <c r="Q276" i="5"/>
  <c r="M276" i="5"/>
  <c r="H276" i="5"/>
  <c r="D276" i="5"/>
  <c r="AA275" i="5"/>
  <c r="Y275" i="5"/>
  <c r="AD275" i="5" s="1"/>
  <c r="W275" i="5"/>
  <c r="V275" i="5"/>
  <c r="U275" i="5"/>
  <c r="T275" i="5"/>
  <c r="Q275" i="5"/>
  <c r="M275" i="5"/>
  <c r="H275" i="5"/>
  <c r="D275" i="5"/>
  <c r="AA274" i="5"/>
  <c r="Y274" i="5"/>
  <c r="AD274" i="5" s="1"/>
  <c r="W274" i="5"/>
  <c r="V274" i="5"/>
  <c r="U274" i="5"/>
  <c r="T274" i="5"/>
  <c r="Q274" i="5"/>
  <c r="M274" i="5"/>
  <c r="H274" i="5"/>
  <c r="D274" i="5"/>
  <c r="AA273" i="5"/>
  <c r="Y273" i="5"/>
  <c r="AD273" i="5" s="1"/>
  <c r="W273" i="5"/>
  <c r="V273" i="5"/>
  <c r="U273" i="5"/>
  <c r="T273" i="5"/>
  <c r="Q273" i="5"/>
  <c r="M273" i="5"/>
  <c r="H273" i="5"/>
  <c r="D273" i="5"/>
  <c r="AH272" i="5"/>
  <c r="AG272" i="5"/>
  <c r="AA272" i="5"/>
  <c r="Y272" i="5"/>
  <c r="W272" i="5"/>
  <c r="V272" i="5"/>
  <c r="U272" i="5"/>
  <c r="T272" i="5"/>
  <c r="R272" i="5"/>
  <c r="S272" i="5" s="1"/>
  <c r="Q272" i="5"/>
  <c r="A14" i="10" s="1"/>
  <c r="M272" i="5"/>
  <c r="D26" i="10" s="1"/>
  <c r="H272" i="5"/>
  <c r="D272" i="5"/>
  <c r="A272" i="5"/>
  <c r="AA271" i="5"/>
  <c r="Y271" i="5"/>
  <c r="AD271" i="5" s="1"/>
  <c r="W271" i="5"/>
  <c r="V271" i="5"/>
  <c r="U271" i="5"/>
  <c r="T271" i="5"/>
  <c r="Q271" i="5"/>
  <c r="M271" i="5"/>
  <c r="H271" i="5"/>
  <c r="D271" i="5"/>
  <c r="A271" i="5"/>
  <c r="AA270" i="5"/>
  <c r="Y270" i="5"/>
  <c r="AD270" i="5" s="1"/>
  <c r="W270" i="5"/>
  <c r="V270" i="5"/>
  <c r="U270" i="5"/>
  <c r="T270" i="5"/>
  <c r="Q270" i="5"/>
  <c r="M270" i="5"/>
  <c r="H270" i="5"/>
  <c r="D270" i="5"/>
  <c r="A270" i="5"/>
  <c r="AA269" i="5"/>
  <c r="Y269" i="5"/>
  <c r="AD269" i="5" s="1"/>
  <c r="W269" i="5"/>
  <c r="V269" i="5"/>
  <c r="U269" i="5"/>
  <c r="T269" i="5"/>
  <c r="Q269" i="5"/>
  <c r="M269" i="5"/>
  <c r="H269" i="5"/>
  <c r="D269" i="5"/>
  <c r="A269" i="5"/>
  <c r="AA268" i="5"/>
  <c r="Y268" i="5"/>
  <c r="AD268" i="5" s="1"/>
  <c r="W268" i="5"/>
  <c r="V268" i="5"/>
  <c r="U268" i="5"/>
  <c r="T268" i="5"/>
  <c r="Q268" i="5"/>
  <c r="M268" i="5"/>
  <c r="H268" i="5"/>
  <c r="D268" i="5"/>
  <c r="A268" i="5"/>
  <c r="AA267" i="5"/>
  <c r="Y267" i="5"/>
  <c r="AD267" i="5" s="1"/>
  <c r="W267" i="5"/>
  <c r="V267" i="5"/>
  <c r="U267" i="5"/>
  <c r="T267" i="5"/>
  <c r="Q267" i="5"/>
  <c r="M267" i="5"/>
  <c r="H267" i="5"/>
  <c r="D267" i="5"/>
  <c r="A267" i="5"/>
  <c r="AA266" i="5"/>
  <c r="Y266" i="5"/>
  <c r="AD266" i="5" s="1"/>
  <c r="W266" i="5"/>
  <c r="V266" i="5"/>
  <c r="U266" i="5"/>
  <c r="T266" i="5"/>
  <c r="Q266" i="5"/>
  <c r="M266" i="5"/>
  <c r="H266" i="5"/>
  <c r="D266" i="5"/>
  <c r="A266" i="5"/>
  <c r="AA265" i="5"/>
  <c r="Y265" i="5"/>
  <c r="AD265" i="5" s="1"/>
  <c r="W265" i="5"/>
  <c r="V265" i="5"/>
  <c r="U265" i="5"/>
  <c r="T265" i="5"/>
  <c r="Q265" i="5"/>
  <c r="M265" i="5"/>
  <c r="H265" i="5"/>
  <c r="D265" i="5"/>
  <c r="A265" i="5"/>
  <c r="AA264" i="5"/>
  <c r="Y264" i="5"/>
  <c r="AD264" i="5" s="1"/>
  <c r="W264" i="5"/>
  <c r="V264" i="5"/>
  <c r="U264" i="5"/>
  <c r="T264" i="5"/>
  <c r="Q264" i="5"/>
  <c r="M264" i="5"/>
  <c r="H264" i="5"/>
  <c r="D264" i="5"/>
  <c r="A264" i="5"/>
  <c r="AA263" i="5"/>
  <c r="Y263" i="5"/>
  <c r="AD263" i="5" s="1"/>
  <c r="W263" i="5"/>
  <c r="V263" i="5"/>
  <c r="U263" i="5"/>
  <c r="T263" i="5"/>
  <c r="Q263" i="5"/>
  <c r="M263" i="5"/>
  <c r="H263" i="5"/>
  <c r="D263" i="5"/>
  <c r="A263" i="5"/>
  <c r="AA262" i="5"/>
  <c r="Y262" i="5"/>
  <c r="AD262" i="5" s="1"/>
  <c r="W262" i="5"/>
  <c r="V262" i="5"/>
  <c r="U262" i="5"/>
  <c r="T262" i="5"/>
  <c r="Q262" i="5"/>
  <c r="M262" i="5"/>
  <c r="H262" i="5"/>
  <c r="D262" i="5"/>
  <c r="A262" i="5"/>
  <c r="AA261" i="5"/>
  <c r="Y261" i="5"/>
  <c r="AD261" i="5" s="1"/>
  <c r="W261" i="5"/>
  <c r="V261" i="5"/>
  <c r="U261" i="5"/>
  <c r="T261" i="5"/>
  <c r="Q261" i="5"/>
  <c r="M261" i="5"/>
  <c r="H261" i="5"/>
  <c r="D261" i="5"/>
  <c r="A261" i="5"/>
  <c r="AA260" i="5"/>
  <c r="Y260" i="5"/>
  <c r="AD260" i="5" s="1"/>
  <c r="W260" i="5"/>
  <c r="V260" i="5"/>
  <c r="U260" i="5"/>
  <c r="T260" i="5"/>
  <c r="Q260" i="5"/>
  <c r="M260" i="5"/>
  <c r="H260" i="5"/>
  <c r="D260" i="5"/>
  <c r="A260" i="5"/>
  <c r="AA259" i="5"/>
  <c r="Y259" i="5"/>
  <c r="AD259" i="5" s="1"/>
  <c r="W259" i="5"/>
  <c r="V259" i="5"/>
  <c r="U259" i="5"/>
  <c r="T259" i="5"/>
  <c r="Q259" i="5"/>
  <c r="M259" i="5"/>
  <c r="H259" i="5"/>
  <c r="D259" i="5"/>
  <c r="A259" i="5"/>
  <c r="AA258" i="5"/>
  <c r="Y258" i="5"/>
  <c r="AD258" i="5" s="1"/>
  <c r="W258" i="5"/>
  <c r="V258" i="5"/>
  <c r="U258" i="5"/>
  <c r="T258" i="5"/>
  <c r="Q258" i="5"/>
  <c r="M258" i="5"/>
  <c r="H258" i="5"/>
  <c r="D258" i="5"/>
  <c r="A258" i="5"/>
  <c r="AA257" i="5"/>
  <c r="Y257" i="5"/>
  <c r="AD257" i="5" s="1"/>
  <c r="W257" i="5"/>
  <c r="V257" i="5"/>
  <c r="U257" i="5"/>
  <c r="T257" i="5"/>
  <c r="Q257" i="5"/>
  <c r="M257" i="5"/>
  <c r="H257" i="5"/>
  <c r="D257" i="5"/>
  <c r="A257" i="5"/>
  <c r="AA256" i="5"/>
  <c r="Y256" i="5"/>
  <c r="AD256" i="5" s="1"/>
  <c r="W256" i="5"/>
  <c r="V256" i="5"/>
  <c r="U256" i="5"/>
  <c r="T256" i="5"/>
  <c r="Q256" i="5"/>
  <c r="M256" i="5"/>
  <c r="H256" i="5"/>
  <c r="D256" i="5"/>
  <c r="A256" i="5"/>
  <c r="AA255" i="5"/>
  <c r="Y255" i="5"/>
  <c r="AD255" i="5" s="1"/>
  <c r="W255" i="5"/>
  <c r="V255" i="5"/>
  <c r="U255" i="5"/>
  <c r="T255" i="5"/>
  <c r="Q255" i="5"/>
  <c r="M255" i="5"/>
  <c r="H255" i="5"/>
  <c r="D255" i="5"/>
  <c r="A255" i="5"/>
  <c r="AA254" i="5"/>
  <c r="Y254" i="5"/>
  <c r="AD254" i="5" s="1"/>
  <c r="W254" i="5"/>
  <c r="V254" i="5"/>
  <c r="U254" i="5"/>
  <c r="T254" i="5"/>
  <c r="Q254" i="5"/>
  <c r="M254" i="5"/>
  <c r="H254" i="5"/>
  <c r="D254" i="5"/>
  <c r="A254" i="5"/>
  <c r="AA253" i="5"/>
  <c r="Y253" i="5"/>
  <c r="AD253" i="5" s="1"/>
  <c r="W253" i="5"/>
  <c r="V253" i="5"/>
  <c r="U253" i="5"/>
  <c r="T253" i="5"/>
  <c r="Q253" i="5"/>
  <c r="M253" i="5"/>
  <c r="H253" i="5"/>
  <c r="D253" i="5"/>
  <c r="A253" i="5"/>
  <c r="AA252" i="5"/>
  <c r="Y252" i="5"/>
  <c r="AD252" i="5" s="1"/>
  <c r="W252" i="5"/>
  <c r="V252" i="5"/>
  <c r="U252" i="5"/>
  <c r="T252" i="5"/>
  <c r="Q252" i="5"/>
  <c r="M252" i="5"/>
  <c r="H252" i="5"/>
  <c r="D252" i="5"/>
  <c r="A252" i="5"/>
  <c r="AA251" i="5"/>
  <c r="Y251" i="5"/>
  <c r="AD251" i="5" s="1"/>
  <c r="W251" i="5"/>
  <c r="V251" i="5"/>
  <c r="U251" i="5"/>
  <c r="T251" i="5"/>
  <c r="Q251" i="5"/>
  <c r="M251" i="5"/>
  <c r="H251" i="5"/>
  <c r="D251" i="5"/>
  <c r="A251" i="5"/>
  <c r="AA250" i="5"/>
  <c r="Y250" i="5"/>
  <c r="AD250" i="5" s="1"/>
  <c r="W250" i="5"/>
  <c r="V250" i="5"/>
  <c r="U250" i="5"/>
  <c r="T250" i="5"/>
  <c r="Q250" i="5"/>
  <c r="M250" i="5"/>
  <c r="H250" i="5"/>
  <c r="D250" i="5"/>
  <c r="A250" i="5"/>
  <c r="AA249" i="5"/>
  <c r="Y249" i="5"/>
  <c r="AD249" i="5" s="1"/>
  <c r="W249" i="5"/>
  <c r="V249" i="5"/>
  <c r="U249" i="5"/>
  <c r="T249" i="5"/>
  <c r="Q249" i="5"/>
  <c r="M249" i="5"/>
  <c r="H249" i="5"/>
  <c r="D249" i="5"/>
  <c r="A249" i="5"/>
  <c r="AA248" i="5"/>
  <c r="Y248" i="5"/>
  <c r="AD248" i="5" s="1"/>
  <c r="W248" i="5"/>
  <c r="V248" i="5"/>
  <c r="U248" i="5"/>
  <c r="T248" i="5"/>
  <c r="Q248" i="5"/>
  <c r="M248" i="5"/>
  <c r="H248" i="5"/>
  <c r="D248" i="5"/>
  <c r="A248" i="5"/>
  <c r="AA247" i="5"/>
  <c r="Y247" i="5"/>
  <c r="AD247" i="5" s="1"/>
  <c r="W247" i="5"/>
  <c r="V247" i="5"/>
  <c r="U247" i="5"/>
  <c r="T247" i="5"/>
  <c r="Q247" i="5"/>
  <c r="M247" i="5"/>
  <c r="H247" i="5"/>
  <c r="D247" i="5"/>
  <c r="A247" i="5"/>
  <c r="AA246" i="5"/>
  <c r="Y246" i="5"/>
  <c r="AD246" i="5" s="1"/>
  <c r="W246" i="5"/>
  <c r="V246" i="5"/>
  <c r="U246" i="5"/>
  <c r="T246" i="5"/>
  <c r="Q246" i="5"/>
  <c r="M246" i="5"/>
  <c r="H246" i="5"/>
  <c r="D246" i="5"/>
  <c r="A246" i="5"/>
  <c r="AA245" i="5"/>
  <c r="Y245" i="5"/>
  <c r="AD245" i="5" s="1"/>
  <c r="W245" i="5"/>
  <c r="V245" i="5"/>
  <c r="U245" i="5"/>
  <c r="T245" i="5"/>
  <c r="Q245" i="5"/>
  <c r="M245" i="5"/>
  <c r="H245" i="5"/>
  <c r="D245" i="5"/>
  <c r="A245" i="5"/>
  <c r="AA244" i="5"/>
  <c r="Y244" i="5"/>
  <c r="AD244" i="5" s="1"/>
  <c r="W244" i="5"/>
  <c r="V244" i="5"/>
  <c r="U244" i="5"/>
  <c r="T244" i="5"/>
  <c r="Q244" i="5"/>
  <c r="M244" i="5"/>
  <c r="H244" i="5"/>
  <c r="D244" i="5"/>
  <c r="A244" i="5"/>
  <c r="AA243" i="5"/>
  <c r="Y243" i="5"/>
  <c r="AD243" i="5" s="1"/>
  <c r="W243" i="5"/>
  <c r="V243" i="5"/>
  <c r="U243" i="5"/>
  <c r="T243" i="5"/>
  <c r="Q243" i="5"/>
  <c r="M243" i="5"/>
  <c r="H243" i="5"/>
  <c r="D243" i="5"/>
  <c r="A243" i="5"/>
  <c r="AA242" i="5"/>
  <c r="Y242" i="5"/>
  <c r="AD242" i="5" s="1"/>
  <c r="W242" i="5"/>
  <c r="V242" i="5"/>
  <c r="U242" i="5"/>
  <c r="T242" i="5"/>
  <c r="Q242" i="5"/>
  <c r="M242" i="5"/>
  <c r="H242" i="5"/>
  <c r="D242" i="5"/>
  <c r="A242" i="5"/>
  <c r="AA241" i="5"/>
  <c r="Y241" i="5"/>
  <c r="AD241" i="5" s="1"/>
  <c r="W241" i="5"/>
  <c r="V241" i="5"/>
  <c r="U241" i="5"/>
  <c r="T241" i="5"/>
  <c r="Q241" i="5"/>
  <c r="M241" i="5"/>
  <c r="H241" i="5"/>
  <c r="D241" i="5"/>
  <c r="A241" i="5"/>
  <c r="AA240" i="5"/>
  <c r="Y240" i="5"/>
  <c r="AD240" i="5" s="1"/>
  <c r="W240" i="5"/>
  <c r="V240" i="5"/>
  <c r="U240" i="5"/>
  <c r="T240" i="5"/>
  <c r="Q240" i="5"/>
  <c r="M240" i="5"/>
  <c r="H240" i="5"/>
  <c r="D240" i="5"/>
  <c r="A240" i="5"/>
  <c r="AA239" i="5"/>
  <c r="Y239" i="5"/>
  <c r="AD239" i="5" s="1"/>
  <c r="W239" i="5"/>
  <c r="V239" i="5"/>
  <c r="U239" i="5"/>
  <c r="T239" i="5"/>
  <c r="Q239" i="5"/>
  <c r="M239" i="5"/>
  <c r="H239" i="5"/>
  <c r="D239" i="5"/>
  <c r="A239" i="5"/>
  <c r="AA238" i="5"/>
  <c r="Y238" i="5"/>
  <c r="AD238" i="5" s="1"/>
  <c r="W238" i="5"/>
  <c r="V238" i="5"/>
  <c r="U238" i="5"/>
  <c r="T238" i="5"/>
  <c r="Q238" i="5"/>
  <c r="M238" i="5"/>
  <c r="H238" i="5"/>
  <c r="D238" i="5"/>
  <c r="A238" i="5"/>
  <c r="AA237" i="5"/>
  <c r="Y237" i="5"/>
  <c r="AD237" i="5" s="1"/>
  <c r="W237" i="5"/>
  <c r="V237" i="5"/>
  <c r="U237" i="5"/>
  <c r="T237" i="5"/>
  <c r="Q237" i="5"/>
  <c r="M237" i="5"/>
  <c r="H237" i="5"/>
  <c r="D237" i="5"/>
  <c r="A237" i="5"/>
  <c r="AA236" i="5"/>
  <c r="Y236" i="5"/>
  <c r="AD236" i="5" s="1"/>
  <c r="W236" i="5"/>
  <c r="V236" i="5"/>
  <c r="U236" i="5"/>
  <c r="T236" i="5"/>
  <c r="Q236" i="5"/>
  <c r="M236" i="5"/>
  <c r="H236" i="5"/>
  <c r="D236" i="5"/>
  <c r="A236" i="5"/>
  <c r="AA235" i="5"/>
  <c r="Y235" i="5"/>
  <c r="AD235" i="5" s="1"/>
  <c r="W235" i="5"/>
  <c r="V235" i="5"/>
  <c r="U235" i="5"/>
  <c r="T235" i="5"/>
  <c r="Q235" i="5"/>
  <c r="M235" i="5"/>
  <c r="H235" i="5"/>
  <c r="D235" i="5"/>
  <c r="A235" i="5"/>
  <c r="AA234" i="5"/>
  <c r="Y234" i="5"/>
  <c r="AD234" i="5" s="1"/>
  <c r="W234" i="5"/>
  <c r="V234" i="5"/>
  <c r="U234" i="5"/>
  <c r="T234" i="5"/>
  <c r="Q234" i="5"/>
  <c r="M234" i="5"/>
  <c r="H234" i="5"/>
  <c r="D234" i="5"/>
  <c r="A234" i="5"/>
  <c r="AA233" i="5"/>
  <c r="Y233" i="5"/>
  <c r="AD233" i="5" s="1"/>
  <c r="W233" i="5"/>
  <c r="V233" i="5"/>
  <c r="U233" i="5"/>
  <c r="T233" i="5"/>
  <c r="Q233" i="5"/>
  <c r="M233" i="5"/>
  <c r="H233" i="5"/>
  <c r="D233" i="5"/>
  <c r="A233" i="5"/>
  <c r="AA232" i="5"/>
  <c r="Y232" i="5"/>
  <c r="AD232" i="5" s="1"/>
  <c r="W232" i="5"/>
  <c r="V232" i="5"/>
  <c r="U232" i="5"/>
  <c r="T232" i="5"/>
  <c r="Q232" i="5"/>
  <c r="M232" i="5"/>
  <c r="H232" i="5"/>
  <c r="D232" i="5"/>
  <c r="A232" i="5"/>
  <c r="AA231" i="5"/>
  <c r="Y231" i="5"/>
  <c r="AD231" i="5" s="1"/>
  <c r="W231" i="5"/>
  <c r="V231" i="5"/>
  <c r="U231" i="5"/>
  <c r="T231" i="5"/>
  <c r="Q231" i="5"/>
  <c r="M231" i="5"/>
  <c r="H231" i="5"/>
  <c r="D231" i="5"/>
  <c r="A231" i="5"/>
  <c r="AA230" i="5"/>
  <c r="Y230" i="5"/>
  <c r="AD230" i="5" s="1"/>
  <c r="W230" i="5"/>
  <c r="V230" i="5"/>
  <c r="U230" i="5"/>
  <c r="T230" i="5"/>
  <c r="Q230" i="5"/>
  <c r="M230" i="5"/>
  <c r="H230" i="5"/>
  <c r="D230" i="5"/>
  <c r="A230" i="5"/>
  <c r="AH229" i="5"/>
  <c r="AG229" i="5"/>
  <c r="AA229" i="5"/>
  <c r="Y229" i="5"/>
  <c r="W229" i="5"/>
  <c r="V229" i="5"/>
  <c r="U229" i="5"/>
  <c r="T229" i="5"/>
  <c r="R229" i="5"/>
  <c r="S229" i="5" s="1"/>
  <c r="Q229" i="5"/>
  <c r="M229" i="5"/>
  <c r="H229" i="5"/>
  <c r="F229" i="5"/>
  <c r="D229" i="5"/>
  <c r="E229" i="5" s="1"/>
  <c r="A229" i="5"/>
  <c r="AA228" i="5"/>
  <c r="Y228" i="5"/>
  <c r="AD228" i="5" s="1"/>
  <c r="W228" i="5"/>
  <c r="V228" i="5"/>
  <c r="U228" i="5"/>
  <c r="T228" i="5"/>
  <c r="Q228" i="5"/>
  <c r="M228" i="5"/>
  <c r="H228" i="5"/>
  <c r="D228" i="5"/>
  <c r="A228" i="5"/>
  <c r="AA227" i="5"/>
  <c r="Y227" i="5"/>
  <c r="AD227" i="5" s="1"/>
  <c r="W227" i="5"/>
  <c r="V227" i="5"/>
  <c r="U227" i="5"/>
  <c r="T227" i="5"/>
  <c r="Q227" i="5"/>
  <c r="M227" i="5"/>
  <c r="H227" i="5"/>
  <c r="D227" i="5"/>
  <c r="A227" i="5"/>
  <c r="AA226" i="5"/>
  <c r="Y226" i="5"/>
  <c r="AD226" i="5" s="1"/>
  <c r="W226" i="5"/>
  <c r="V226" i="5"/>
  <c r="U226" i="5"/>
  <c r="T226" i="5"/>
  <c r="Q226" i="5"/>
  <c r="M226" i="5"/>
  <c r="H226" i="5"/>
  <c r="D226" i="5"/>
  <c r="A226" i="5"/>
  <c r="AA225" i="5"/>
  <c r="Y225" i="5"/>
  <c r="AD225" i="5" s="1"/>
  <c r="W225" i="5"/>
  <c r="V225" i="5"/>
  <c r="U225" i="5"/>
  <c r="T225" i="5"/>
  <c r="Q225" i="5"/>
  <c r="M225" i="5"/>
  <c r="H225" i="5"/>
  <c r="D225" i="5"/>
  <c r="A225" i="5"/>
  <c r="AA224" i="5"/>
  <c r="Y224" i="5"/>
  <c r="AD224" i="5" s="1"/>
  <c r="W224" i="5"/>
  <c r="V224" i="5"/>
  <c r="U224" i="5"/>
  <c r="T224" i="5"/>
  <c r="Q224" i="5"/>
  <c r="M224" i="5"/>
  <c r="H224" i="5"/>
  <c r="D224" i="5"/>
  <c r="A224" i="5"/>
  <c r="AA223" i="5"/>
  <c r="Y223" i="5"/>
  <c r="AD223" i="5" s="1"/>
  <c r="W223" i="5"/>
  <c r="V223" i="5"/>
  <c r="U223" i="5"/>
  <c r="T223" i="5"/>
  <c r="Q223" i="5"/>
  <c r="M223" i="5"/>
  <c r="H223" i="5"/>
  <c r="D223" i="5"/>
  <c r="A223" i="5"/>
  <c r="AA222" i="5"/>
  <c r="Y222" i="5"/>
  <c r="AD222" i="5" s="1"/>
  <c r="W222" i="5"/>
  <c r="V222" i="5"/>
  <c r="U222" i="5"/>
  <c r="T222" i="5"/>
  <c r="Q222" i="5"/>
  <c r="M222" i="5"/>
  <c r="H222" i="5"/>
  <c r="D222" i="5"/>
  <c r="A222" i="5"/>
  <c r="AA221" i="5"/>
  <c r="Y221" i="5"/>
  <c r="AD221" i="5" s="1"/>
  <c r="W221" i="5"/>
  <c r="V221" i="5"/>
  <c r="U221" i="5"/>
  <c r="T221" i="5"/>
  <c r="Q221" i="5"/>
  <c r="M221" i="5"/>
  <c r="H221" i="5"/>
  <c r="D221" i="5"/>
  <c r="A221" i="5"/>
  <c r="AA220" i="5"/>
  <c r="Y220" i="5"/>
  <c r="AD220" i="5" s="1"/>
  <c r="W220" i="5"/>
  <c r="V220" i="5"/>
  <c r="U220" i="5"/>
  <c r="T220" i="5"/>
  <c r="Q220" i="5"/>
  <c r="M220" i="5"/>
  <c r="H220" i="5"/>
  <c r="D220" i="5"/>
  <c r="A220" i="5"/>
  <c r="AA219" i="5"/>
  <c r="Y219" i="5"/>
  <c r="AD219" i="5" s="1"/>
  <c r="W219" i="5"/>
  <c r="V219" i="5"/>
  <c r="U219" i="5"/>
  <c r="T219" i="5"/>
  <c r="Q219" i="5"/>
  <c r="M219" i="5"/>
  <c r="H219" i="5"/>
  <c r="D219" i="5"/>
  <c r="A219" i="5"/>
  <c r="AA218" i="5"/>
  <c r="Y218" i="5"/>
  <c r="AD218" i="5" s="1"/>
  <c r="W218" i="5"/>
  <c r="V218" i="5"/>
  <c r="U218" i="5"/>
  <c r="T218" i="5"/>
  <c r="Q218" i="5"/>
  <c r="M218" i="5"/>
  <c r="H218" i="5"/>
  <c r="D218" i="5"/>
  <c r="A218" i="5"/>
  <c r="AA217" i="5"/>
  <c r="Y217" i="5"/>
  <c r="AD217" i="5" s="1"/>
  <c r="W217" i="5"/>
  <c r="V217" i="5"/>
  <c r="U217" i="5"/>
  <c r="T217" i="5"/>
  <c r="Q217" i="5"/>
  <c r="M217" i="5"/>
  <c r="H217" i="5"/>
  <c r="D217" i="5"/>
  <c r="A217" i="5"/>
  <c r="AA216" i="5"/>
  <c r="Y216" i="5"/>
  <c r="AD216" i="5" s="1"/>
  <c r="W216" i="5"/>
  <c r="V216" i="5"/>
  <c r="U216" i="5"/>
  <c r="T216" i="5"/>
  <c r="Q216" i="5"/>
  <c r="M216" i="5"/>
  <c r="H216" i="5"/>
  <c r="D216" i="5"/>
  <c r="A216" i="5"/>
  <c r="AA215" i="5"/>
  <c r="Y215" i="5"/>
  <c r="AD215" i="5" s="1"/>
  <c r="W215" i="5"/>
  <c r="V215" i="5"/>
  <c r="U215" i="5"/>
  <c r="T215" i="5"/>
  <c r="Q215" i="5"/>
  <c r="M215" i="5"/>
  <c r="H215" i="5"/>
  <c r="D215" i="5"/>
  <c r="A215" i="5"/>
  <c r="AA214" i="5"/>
  <c r="Y214" i="5"/>
  <c r="AD214" i="5" s="1"/>
  <c r="W214" i="5"/>
  <c r="V214" i="5"/>
  <c r="U214" i="5"/>
  <c r="T214" i="5"/>
  <c r="Q214" i="5"/>
  <c r="M214" i="5"/>
  <c r="H214" i="5"/>
  <c r="D214" i="5"/>
  <c r="A214" i="5"/>
  <c r="AA213" i="5"/>
  <c r="Y213" i="5"/>
  <c r="AD213" i="5" s="1"/>
  <c r="W213" i="5"/>
  <c r="V213" i="5"/>
  <c r="U213" i="5"/>
  <c r="T213" i="5"/>
  <c r="Q213" i="5"/>
  <c r="M213" i="5"/>
  <c r="H213" i="5"/>
  <c r="D213" i="5"/>
  <c r="A213" i="5"/>
  <c r="AA212" i="5"/>
  <c r="Y212" i="5"/>
  <c r="AD212" i="5" s="1"/>
  <c r="W212" i="5"/>
  <c r="V212" i="5"/>
  <c r="U212" i="5"/>
  <c r="T212" i="5"/>
  <c r="Q212" i="5"/>
  <c r="M212" i="5"/>
  <c r="H212" i="5"/>
  <c r="D212" i="5"/>
  <c r="A212" i="5"/>
  <c r="AA211" i="5"/>
  <c r="Y211" i="5"/>
  <c r="AD211" i="5" s="1"/>
  <c r="W211" i="5"/>
  <c r="V211" i="5"/>
  <c r="U211" i="5"/>
  <c r="T211" i="5"/>
  <c r="Q211" i="5"/>
  <c r="M211" i="5"/>
  <c r="H211" i="5"/>
  <c r="D211" i="5"/>
  <c r="A211" i="5"/>
  <c r="AA210" i="5"/>
  <c r="Y210" i="5"/>
  <c r="AD210" i="5" s="1"/>
  <c r="W210" i="5"/>
  <c r="V210" i="5"/>
  <c r="U210" i="5"/>
  <c r="T210" i="5"/>
  <c r="Q210" i="5"/>
  <c r="M210" i="5"/>
  <c r="H210" i="5"/>
  <c r="D210" i="5"/>
  <c r="A210" i="5"/>
  <c r="AA209" i="5"/>
  <c r="Y209" i="5"/>
  <c r="AD209" i="5" s="1"/>
  <c r="W209" i="5"/>
  <c r="V209" i="5"/>
  <c r="U209" i="5"/>
  <c r="T209" i="5"/>
  <c r="Q209" i="5"/>
  <c r="M209" i="5"/>
  <c r="H209" i="5"/>
  <c r="D209" i="5"/>
  <c r="A209" i="5"/>
  <c r="AA208" i="5"/>
  <c r="Y208" i="5"/>
  <c r="AD208" i="5" s="1"/>
  <c r="W208" i="5"/>
  <c r="V208" i="5"/>
  <c r="U208" i="5"/>
  <c r="T208" i="5"/>
  <c r="Q208" i="5"/>
  <c r="M208" i="5"/>
  <c r="H208" i="5"/>
  <c r="D208" i="5"/>
  <c r="A208" i="5"/>
  <c r="AA207" i="5"/>
  <c r="Y207" i="5"/>
  <c r="AD207" i="5" s="1"/>
  <c r="W207" i="5"/>
  <c r="V207" i="5"/>
  <c r="U207" i="5"/>
  <c r="T207" i="5"/>
  <c r="Q207" i="5"/>
  <c r="M207" i="5"/>
  <c r="H207" i="5"/>
  <c r="D207" i="5"/>
  <c r="A207" i="5"/>
  <c r="AA206" i="5"/>
  <c r="Y206" i="5"/>
  <c r="AD206" i="5" s="1"/>
  <c r="W206" i="5"/>
  <c r="V206" i="5"/>
  <c r="U206" i="5"/>
  <c r="T206" i="5"/>
  <c r="Q206" i="5"/>
  <c r="M206" i="5"/>
  <c r="H206" i="5"/>
  <c r="D206" i="5"/>
  <c r="A206" i="5"/>
  <c r="AA205" i="5"/>
  <c r="Y205" i="5"/>
  <c r="AD205" i="5" s="1"/>
  <c r="W205" i="5"/>
  <c r="V205" i="5"/>
  <c r="U205" i="5"/>
  <c r="T205" i="5"/>
  <c r="Q205" i="5"/>
  <c r="M205" i="5"/>
  <c r="H205" i="5"/>
  <c r="D205" i="5"/>
  <c r="A205" i="5"/>
  <c r="AA204" i="5"/>
  <c r="Y204" i="5"/>
  <c r="AD204" i="5" s="1"/>
  <c r="W204" i="5"/>
  <c r="V204" i="5"/>
  <c r="U204" i="5"/>
  <c r="T204" i="5"/>
  <c r="Q204" i="5"/>
  <c r="M204" i="5"/>
  <c r="H204" i="5"/>
  <c r="D204" i="5"/>
  <c r="A204" i="5"/>
  <c r="AA203" i="5"/>
  <c r="Y203" i="5"/>
  <c r="AD203" i="5" s="1"/>
  <c r="W203" i="5"/>
  <c r="V203" i="5"/>
  <c r="U203" i="5"/>
  <c r="T203" i="5"/>
  <c r="Q203" i="5"/>
  <c r="M203" i="5"/>
  <c r="H203" i="5"/>
  <c r="D203" i="5"/>
  <c r="A203" i="5"/>
  <c r="AA202" i="5"/>
  <c r="Y202" i="5"/>
  <c r="AD202" i="5" s="1"/>
  <c r="W202" i="5"/>
  <c r="V202" i="5"/>
  <c r="U202" i="5"/>
  <c r="T202" i="5"/>
  <c r="Q202" i="5"/>
  <c r="M202" i="5"/>
  <c r="H202" i="5"/>
  <c r="D202" i="5"/>
  <c r="A202" i="5"/>
  <c r="AA201" i="5"/>
  <c r="Y201" i="5"/>
  <c r="AD201" i="5" s="1"/>
  <c r="W201" i="5"/>
  <c r="V201" i="5"/>
  <c r="U201" i="5"/>
  <c r="T201" i="5"/>
  <c r="Q201" i="5"/>
  <c r="M201" i="5"/>
  <c r="H201" i="5"/>
  <c r="D201" i="5"/>
  <c r="A201" i="5"/>
  <c r="AA200" i="5"/>
  <c r="Y200" i="5"/>
  <c r="AD200" i="5" s="1"/>
  <c r="W200" i="5"/>
  <c r="V200" i="5"/>
  <c r="U200" i="5"/>
  <c r="T200" i="5"/>
  <c r="Q200" i="5"/>
  <c r="M200" i="5"/>
  <c r="H200" i="5"/>
  <c r="D200" i="5"/>
  <c r="A200" i="5"/>
  <c r="AA199" i="5"/>
  <c r="Y199" i="5"/>
  <c r="AD199" i="5" s="1"/>
  <c r="W199" i="5"/>
  <c r="V199" i="5"/>
  <c r="U199" i="5"/>
  <c r="T199" i="5"/>
  <c r="Q199" i="5"/>
  <c r="M199" i="5"/>
  <c r="H199" i="5"/>
  <c r="D199" i="5"/>
  <c r="A199" i="5"/>
  <c r="AA198" i="5"/>
  <c r="Y198" i="5"/>
  <c r="AD198" i="5" s="1"/>
  <c r="W198" i="5"/>
  <c r="V198" i="5"/>
  <c r="U198" i="5"/>
  <c r="T198" i="5"/>
  <c r="Q198" i="5"/>
  <c r="M198" i="5"/>
  <c r="H198" i="5"/>
  <c r="D198" i="5"/>
  <c r="A198" i="5"/>
  <c r="AA197" i="5"/>
  <c r="Y197" i="5"/>
  <c r="AD197" i="5" s="1"/>
  <c r="W197" i="5"/>
  <c r="V197" i="5"/>
  <c r="U197" i="5"/>
  <c r="T197" i="5"/>
  <c r="Q197" i="5"/>
  <c r="M197" i="5"/>
  <c r="H197" i="5"/>
  <c r="D197" i="5"/>
  <c r="A197" i="5"/>
  <c r="AA196" i="5"/>
  <c r="Y196" i="5"/>
  <c r="AD196" i="5" s="1"/>
  <c r="W196" i="5"/>
  <c r="V196" i="5"/>
  <c r="U196" i="5"/>
  <c r="T196" i="5"/>
  <c r="Q196" i="5"/>
  <c r="M196" i="5"/>
  <c r="H196" i="5"/>
  <c r="D196" i="5"/>
  <c r="A196" i="5"/>
  <c r="AA195" i="5"/>
  <c r="Y195" i="5"/>
  <c r="AD195" i="5" s="1"/>
  <c r="W195" i="5"/>
  <c r="V195" i="5"/>
  <c r="U195" i="5"/>
  <c r="T195" i="5"/>
  <c r="Q195" i="5"/>
  <c r="M195" i="5"/>
  <c r="H195" i="5"/>
  <c r="D195" i="5"/>
  <c r="A195" i="5"/>
  <c r="AA194" i="5"/>
  <c r="Y194" i="5"/>
  <c r="AD194" i="5" s="1"/>
  <c r="W194" i="5"/>
  <c r="V194" i="5"/>
  <c r="U194" i="5"/>
  <c r="T194" i="5"/>
  <c r="Q194" i="5"/>
  <c r="M194" i="5"/>
  <c r="H194" i="5"/>
  <c r="D194" i="5"/>
  <c r="A194" i="5"/>
  <c r="AA193" i="5"/>
  <c r="Y193" i="5"/>
  <c r="AD193" i="5" s="1"/>
  <c r="W193" i="5"/>
  <c r="V193" i="5"/>
  <c r="U193" i="5"/>
  <c r="T193" i="5"/>
  <c r="Q193" i="5"/>
  <c r="M193" i="5"/>
  <c r="H193" i="5"/>
  <c r="D193" i="5"/>
  <c r="A193" i="5"/>
  <c r="AA192" i="5"/>
  <c r="Y192" i="5"/>
  <c r="AD192" i="5" s="1"/>
  <c r="W192" i="5"/>
  <c r="V192" i="5"/>
  <c r="U192" i="5"/>
  <c r="T192" i="5"/>
  <c r="Q192" i="5"/>
  <c r="M192" i="5"/>
  <c r="H192" i="5"/>
  <c r="D192" i="5"/>
  <c r="A192" i="5"/>
  <c r="AA191" i="5"/>
  <c r="Y191" i="5"/>
  <c r="AD191" i="5" s="1"/>
  <c r="W191" i="5"/>
  <c r="V191" i="5"/>
  <c r="U191" i="5"/>
  <c r="T191" i="5"/>
  <c r="Q191" i="5"/>
  <c r="M191" i="5"/>
  <c r="H191" i="5"/>
  <c r="D191" i="5"/>
  <c r="A191" i="5"/>
  <c r="AA190" i="5"/>
  <c r="Y190" i="5"/>
  <c r="AD190" i="5" s="1"/>
  <c r="W190" i="5"/>
  <c r="V190" i="5"/>
  <c r="U190" i="5"/>
  <c r="T190" i="5"/>
  <c r="Q190" i="5"/>
  <c r="M190" i="5"/>
  <c r="H190" i="5"/>
  <c r="D190" i="5"/>
  <c r="A190" i="5"/>
  <c r="AA189" i="5"/>
  <c r="Y189" i="5"/>
  <c r="AD189" i="5" s="1"/>
  <c r="W189" i="5"/>
  <c r="V189" i="5"/>
  <c r="U189" i="5"/>
  <c r="T189" i="5"/>
  <c r="Q189" i="5"/>
  <c r="M189" i="5"/>
  <c r="H189" i="5"/>
  <c r="D189" i="5"/>
  <c r="A189" i="5"/>
  <c r="AA188" i="5"/>
  <c r="Y188" i="5"/>
  <c r="AD188" i="5" s="1"/>
  <c r="W188" i="5"/>
  <c r="V188" i="5"/>
  <c r="U188" i="5"/>
  <c r="T188" i="5"/>
  <c r="Q188" i="5"/>
  <c r="M188" i="5"/>
  <c r="H188" i="5"/>
  <c r="D188" i="5"/>
  <c r="A188" i="5"/>
  <c r="AA187" i="5"/>
  <c r="Y187" i="5"/>
  <c r="AD187" i="5" s="1"/>
  <c r="W187" i="5"/>
  <c r="V187" i="5"/>
  <c r="U187" i="5"/>
  <c r="T187" i="5"/>
  <c r="Q187" i="5"/>
  <c r="M187" i="5"/>
  <c r="H187" i="5"/>
  <c r="D187" i="5"/>
  <c r="A187" i="5"/>
  <c r="AA186" i="5"/>
  <c r="Y186" i="5"/>
  <c r="AD186" i="5" s="1"/>
  <c r="W186" i="5"/>
  <c r="V186" i="5"/>
  <c r="U186" i="5"/>
  <c r="T186" i="5"/>
  <c r="Q186" i="5"/>
  <c r="M186" i="5"/>
  <c r="H186" i="5"/>
  <c r="D186" i="5"/>
  <c r="AA185" i="5"/>
  <c r="Y185" i="5"/>
  <c r="AD185" i="5" s="1"/>
  <c r="W185" i="5"/>
  <c r="V185" i="5"/>
  <c r="U185" i="5"/>
  <c r="T185" i="5"/>
  <c r="Q185" i="5"/>
  <c r="M185" i="5"/>
  <c r="H185" i="5"/>
  <c r="D185" i="5"/>
  <c r="A185" i="5"/>
  <c r="AA184" i="5"/>
  <c r="Y184" i="5"/>
  <c r="AD184" i="5" s="1"/>
  <c r="W184" i="5"/>
  <c r="V184" i="5"/>
  <c r="U184" i="5"/>
  <c r="T184" i="5"/>
  <c r="Q184" i="5"/>
  <c r="M184" i="5"/>
  <c r="H184" i="5"/>
  <c r="D184" i="5"/>
  <c r="A184" i="5"/>
  <c r="AA183" i="5"/>
  <c r="Y183" i="5"/>
  <c r="AD183" i="5" s="1"/>
  <c r="W183" i="5"/>
  <c r="V183" i="5"/>
  <c r="U183" i="5"/>
  <c r="T183" i="5"/>
  <c r="Q183" i="5"/>
  <c r="M183" i="5"/>
  <c r="H183" i="5"/>
  <c r="D183" i="5"/>
  <c r="A183" i="5"/>
  <c r="AA182" i="5"/>
  <c r="Y182" i="5"/>
  <c r="AD182" i="5" s="1"/>
  <c r="W182" i="5"/>
  <c r="V182" i="5"/>
  <c r="U182" i="5"/>
  <c r="T182" i="5"/>
  <c r="Q182" i="5"/>
  <c r="M182" i="5"/>
  <c r="H182" i="5"/>
  <c r="D182" i="5"/>
  <c r="A182" i="5"/>
  <c r="AA181" i="5"/>
  <c r="Y181" i="5"/>
  <c r="AD181" i="5" s="1"/>
  <c r="W181" i="5"/>
  <c r="V181" i="5"/>
  <c r="U181" i="5"/>
  <c r="T181" i="5"/>
  <c r="Q181" i="5"/>
  <c r="M181" i="5"/>
  <c r="H181" i="5"/>
  <c r="D181" i="5"/>
  <c r="A181" i="5"/>
  <c r="AA180" i="5"/>
  <c r="Y180" i="5"/>
  <c r="AD180" i="5" s="1"/>
  <c r="W180" i="5"/>
  <c r="V180" i="5"/>
  <c r="U180" i="5"/>
  <c r="T180" i="5"/>
  <c r="Q180" i="5"/>
  <c r="M180" i="5"/>
  <c r="H180" i="5"/>
  <c r="D180" i="5"/>
  <c r="A180" i="5"/>
  <c r="AA179" i="5"/>
  <c r="Y179" i="5"/>
  <c r="AD179" i="5" s="1"/>
  <c r="W179" i="5"/>
  <c r="V179" i="5"/>
  <c r="U179" i="5"/>
  <c r="T179" i="5"/>
  <c r="Q179" i="5"/>
  <c r="M179" i="5"/>
  <c r="H179" i="5"/>
  <c r="D179" i="5"/>
  <c r="A179" i="5"/>
  <c r="AA178" i="5"/>
  <c r="Y178" i="5"/>
  <c r="AD178" i="5" s="1"/>
  <c r="W178" i="5"/>
  <c r="V178" i="5"/>
  <c r="U178" i="5"/>
  <c r="T178" i="5"/>
  <c r="Q178" i="5"/>
  <c r="M178" i="5"/>
  <c r="H178" i="5"/>
  <c r="D178" i="5"/>
  <c r="A178" i="5"/>
  <c r="AA177" i="5"/>
  <c r="Y177" i="5"/>
  <c r="AD177" i="5" s="1"/>
  <c r="W177" i="5"/>
  <c r="V177" i="5"/>
  <c r="U177" i="5"/>
  <c r="T177" i="5"/>
  <c r="Q177" i="5"/>
  <c r="M177" i="5"/>
  <c r="H177" i="5"/>
  <c r="D177" i="5"/>
  <c r="A177" i="5"/>
  <c r="AA176" i="5"/>
  <c r="Y176" i="5"/>
  <c r="AD176" i="5" s="1"/>
  <c r="W176" i="5"/>
  <c r="V176" i="5"/>
  <c r="U176" i="5"/>
  <c r="T176" i="5"/>
  <c r="Q176" i="5"/>
  <c r="M176" i="5"/>
  <c r="H176" i="5"/>
  <c r="D176" i="5"/>
  <c r="A176" i="5"/>
  <c r="AA175" i="5"/>
  <c r="Y175" i="5"/>
  <c r="AD175" i="5" s="1"/>
  <c r="W175" i="5"/>
  <c r="V175" i="5"/>
  <c r="U175" i="5"/>
  <c r="T175" i="5"/>
  <c r="Q175" i="5"/>
  <c r="M175" i="5"/>
  <c r="H175" i="5"/>
  <c r="D175" i="5"/>
  <c r="A175" i="5"/>
  <c r="AA174" i="5"/>
  <c r="Y174" i="5"/>
  <c r="AD174" i="5" s="1"/>
  <c r="W174" i="5"/>
  <c r="V174" i="5"/>
  <c r="U174" i="5"/>
  <c r="T174" i="5"/>
  <c r="Q174" i="5"/>
  <c r="M174" i="5"/>
  <c r="H174" i="5"/>
  <c r="D174" i="5"/>
  <c r="A174" i="5"/>
  <c r="AA173" i="5"/>
  <c r="Y173" i="5"/>
  <c r="AD173" i="5" s="1"/>
  <c r="W173" i="5"/>
  <c r="V173" i="5"/>
  <c r="U173" i="5"/>
  <c r="T173" i="5"/>
  <c r="Q173" i="5"/>
  <c r="M173" i="5"/>
  <c r="H173" i="5"/>
  <c r="D173" i="5"/>
  <c r="A173" i="5"/>
  <c r="AA172" i="5"/>
  <c r="Y172" i="5"/>
  <c r="AD172" i="5" s="1"/>
  <c r="W172" i="5"/>
  <c r="V172" i="5"/>
  <c r="U172" i="5"/>
  <c r="T172" i="5"/>
  <c r="Q172" i="5"/>
  <c r="M172" i="5"/>
  <c r="H172" i="5"/>
  <c r="D172" i="5"/>
  <c r="A172" i="5"/>
  <c r="AA171" i="5"/>
  <c r="Y171" i="5"/>
  <c r="AD171" i="5" s="1"/>
  <c r="W171" i="5"/>
  <c r="V171" i="5"/>
  <c r="U171" i="5"/>
  <c r="T171" i="5"/>
  <c r="Q171" i="5"/>
  <c r="M171" i="5"/>
  <c r="H171" i="5"/>
  <c r="D171" i="5"/>
  <c r="A171" i="5"/>
  <c r="AA170" i="5"/>
  <c r="Y170" i="5"/>
  <c r="AD170" i="5" s="1"/>
  <c r="W170" i="5"/>
  <c r="V170" i="5"/>
  <c r="U170" i="5"/>
  <c r="T170" i="5"/>
  <c r="Q170" i="5"/>
  <c r="M170" i="5"/>
  <c r="H170" i="5"/>
  <c r="D170" i="5"/>
  <c r="A170" i="5"/>
  <c r="AA169" i="5"/>
  <c r="Y169" i="5"/>
  <c r="AD169" i="5" s="1"/>
  <c r="W169" i="5"/>
  <c r="V169" i="5"/>
  <c r="U169" i="5"/>
  <c r="T169" i="5"/>
  <c r="Q169" i="5"/>
  <c r="M169" i="5"/>
  <c r="H169" i="5"/>
  <c r="D169" i="5"/>
  <c r="A169" i="5"/>
  <c r="AA168" i="5"/>
  <c r="Y168" i="5"/>
  <c r="AD168" i="5" s="1"/>
  <c r="W168" i="5"/>
  <c r="V168" i="5"/>
  <c r="U168" i="5"/>
  <c r="T168" i="5"/>
  <c r="Q168" i="5"/>
  <c r="M168" i="5"/>
  <c r="H168" i="5"/>
  <c r="D168" i="5"/>
  <c r="A168" i="5"/>
  <c r="AA167" i="5"/>
  <c r="Y167" i="5"/>
  <c r="AD167" i="5" s="1"/>
  <c r="W167" i="5"/>
  <c r="V167" i="5"/>
  <c r="U167" i="5"/>
  <c r="T167" i="5"/>
  <c r="Q167" i="5"/>
  <c r="M167" i="5"/>
  <c r="H167" i="5"/>
  <c r="D167" i="5"/>
  <c r="A167" i="5"/>
  <c r="AA166" i="5"/>
  <c r="Y166" i="5"/>
  <c r="AD166" i="5" s="1"/>
  <c r="W166" i="5"/>
  <c r="V166" i="5"/>
  <c r="U166" i="5"/>
  <c r="T166" i="5"/>
  <c r="Q166" i="5"/>
  <c r="M166" i="5"/>
  <c r="H166" i="5"/>
  <c r="D166" i="5"/>
  <c r="A166" i="5"/>
  <c r="AA165" i="5"/>
  <c r="Y165" i="5"/>
  <c r="AD165" i="5" s="1"/>
  <c r="W165" i="5"/>
  <c r="V165" i="5"/>
  <c r="U165" i="5"/>
  <c r="T165" i="5"/>
  <c r="Q165" i="5"/>
  <c r="M165" i="5"/>
  <c r="H165" i="5"/>
  <c r="D165" i="5"/>
  <c r="A165" i="5"/>
  <c r="AA164" i="5"/>
  <c r="Y164" i="5"/>
  <c r="AD164" i="5" s="1"/>
  <c r="W164" i="5"/>
  <c r="V164" i="5"/>
  <c r="U164" i="5"/>
  <c r="T164" i="5"/>
  <c r="Q164" i="5"/>
  <c r="M164" i="5"/>
  <c r="H164" i="5"/>
  <c r="D164" i="5"/>
  <c r="AA163" i="5"/>
  <c r="Y163" i="5"/>
  <c r="AD163" i="5" s="1"/>
  <c r="W163" i="5"/>
  <c r="V163" i="5"/>
  <c r="U163" i="5"/>
  <c r="T163" i="5"/>
  <c r="Q163" i="5"/>
  <c r="M163" i="5"/>
  <c r="H163" i="5"/>
  <c r="D163" i="5"/>
  <c r="A163" i="5"/>
  <c r="AA162" i="5"/>
  <c r="Y162" i="5"/>
  <c r="AD162" i="5" s="1"/>
  <c r="W162" i="5"/>
  <c r="V162" i="5"/>
  <c r="U162" i="5"/>
  <c r="T162" i="5"/>
  <c r="Q162" i="5"/>
  <c r="M162" i="5"/>
  <c r="H162" i="5"/>
  <c r="D162" i="5"/>
  <c r="A162" i="5"/>
  <c r="AA161" i="5"/>
  <c r="Y161" i="5"/>
  <c r="AD161" i="5" s="1"/>
  <c r="W161" i="5"/>
  <c r="V161" i="5"/>
  <c r="U161" i="5"/>
  <c r="T161" i="5"/>
  <c r="Q161" i="5"/>
  <c r="M161" i="5"/>
  <c r="H161" i="5"/>
  <c r="D161" i="5"/>
  <c r="A161" i="5"/>
  <c r="AA160" i="5"/>
  <c r="Y160" i="5"/>
  <c r="AD160" i="5" s="1"/>
  <c r="W160" i="5"/>
  <c r="V160" i="5"/>
  <c r="U160" i="5"/>
  <c r="T160" i="5"/>
  <c r="Q160" i="5"/>
  <c r="M160" i="5"/>
  <c r="H160" i="5"/>
  <c r="D160" i="5"/>
  <c r="A160" i="5"/>
  <c r="AA159" i="5"/>
  <c r="Y159" i="5"/>
  <c r="AD159" i="5" s="1"/>
  <c r="W159" i="5"/>
  <c r="V159" i="5"/>
  <c r="U159" i="5"/>
  <c r="T159" i="5"/>
  <c r="Q159" i="5"/>
  <c r="M159" i="5"/>
  <c r="H159" i="5"/>
  <c r="D159" i="5"/>
  <c r="A159" i="5"/>
  <c r="AA158" i="5"/>
  <c r="Y158" i="5"/>
  <c r="AD158" i="5" s="1"/>
  <c r="W158" i="5"/>
  <c r="V158" i="5"/>
  <c r="U158" i="5"/>
  <c r="T158" i="5"/>
  <c r="Q158" i="5"/>
  <c r="M158" i="5"/>
  <c r="H158" i="5"/>
  <c r="D158" i="5"/>
  <c r="A158" i="5"/>
  <c r="AA157" i="5"/>
  <c r="Y157" i="5"/>
  <c r="AD157" i="5" s="1"/>
  <c r="W157" i="5"/>
  <c r="V157" i="5"/>
  <c r="U157" i="5"/>
  <c r="T157" i="5"/>
  <c r="Q157" i="5"/>
  <c r="M157" i="5"/>
  <c r="H157" i="5"/>
  <c r="D157" i="5"/>
  <c r="A157" i="5"/>
  <c r="AA156" i="5"/>
  <c r="Y156" i="5"/>
  <c r="AD156" i="5" s="1"/>
  <c r="W156" i="5"/>
  <c r="V156" i="5"/>
  <c r="U156" i="5"/>
  <c r="T156" i="5"/>
  <c r="Q156" i="5"/>
  <c r="M156" i="5"/>
  <c r="H156" i="5"/>
  <c r="D156" i="5"/>
  <c r="A156" i="5"/>
  <c r="AA155" i="5"/>
  <c r="Y155" i="5"/>
  <c r="AD155" i="5" s="1"/>
  <c r="W155" i="5"/>
  <c r="V155" i="5"/>
  <c r="U155" i="5"/>
  <c r="T155" i="5"/>
  <c r="Q155" i="5"/>
  <c r="M155" i="5"/>
  <c r="H155" i="5"/>
  <c r="D155" i="5"/>
  <c r="A155" i="5"/>
  <c r="AA154" i="5"/>
  <c r="Y154" i="5"/>
  <c r="AD154" i="5" s="1"/>
  <c r="W154" i="5"/>
  <c r="V154" i="5"/>
  <c r="U154" i="5"/>
  <c r="T154" i="5"/>
  <c r="Q154" i="5"/>
  <c r="M154" i="5"/>
  <c r="H154" i="5"/>
  <c r="D154" i="5"/>
  <c r="AA153" i="5"/>
  <c r="Y153" i="5"/>
  <c r="AD153" i="5" s="1"/>
  <c r="W153" i="5"/>
  <c r="V153" i="5"/>
  <c r="U153" i="5"/>
  <c r="T153" i="5"/>
  <c r="Q153" i="5"/>
  <c r="M153" i="5"/>
  <c r="H153" i="5"/>
  <c r="D153" i="5"/>
  <c r="AA152" i="5"/>
  <c r="Y152" i="5"/>
  <c r="AD152" i="5" s="1"/>
  <c r="W152" i="5"/>
  <c r="V152" i="5"/>
  <c r="U152" i="5"/>
  <c r="T152" i="5"/>
  <c r="Q152" i="5"/>
  <c r="M152" i="5"/>
  <c r="H152" i="5"/>
  <c r="D152" i="5"/>
  <c r="A152" i="5"/>
  <c r="AA151" i="5"/>
  <c r="Y151" i="5"/>
  <c r="AD151" i="5" s="1"/>
  <c r="W151" i="5"/>
  <c r="V151" i="5"/>
  <c r="U151" i="5"/>
  <c r="T151" i="5"/>
  <c r="Q151" i="5"/>
  <c r="M151" i="5"/>
  <c r="H151" i="5"/>
  <c r="D151" i="5"/>
  <c r="AA150" i="5"/>
  <c r="Y150" i="5"/>
  <c r="AD150" i="5" s="1"/>
  <c r="W150" i="5"/>
  <c r="V150" i="5"/>
  <c r="U150" i="5"/>
  <c r="T150" i="5"/>
  <c r="Q150" i="5"/>
  <c r="M150" i="5"/>
  <c r="H150" i="5"/>
  <c r="D150" i="5"/>
  <c r="AA149" i="5"/>
  <c r="Y149" i="5"/>
  <c r="AD149" i="5" s="1"/>
  <c r="W149" i="5"/>
  <c r="V149" i="5"/>
  <c r="U149" i="5"/>
  <c r="T149" i="5"/>
  <c r="Q149" i="5"/>
  <c r="M149" i="5"/>
  <c r="H149" i="5"/>
  <c r="D149" i="5"/>
  <c r="AA148" i="5"/>
  <c r="Y148" i="5"/>
  <c r="AD148" i="5" s="1"/>
  <c r="W148" i="5"/>
  <c r="V148" i="5"/>
  <c r="U148" i="5"/>
  <c r="T148" i="5"/>
  <c r="Q148" i="5"/>
  <c r="M148" i="5"/>
  <c r="H148" i="5"/>
  <c r="D148" i="5"/>
  <c r="AA147" i="5"/>
  <c r="Y147" i="5"/>
  <c r="AD147" i="5" s="1"/>
  <c r="W147" i="5"/>
  <c r="V147" i="5"/>
  <c r="U147" i="5"/>
  <c r="T147" i="5"/>
  <c r="Q147" i="5"/>
  <c r="M147" i="5"/>
  <c r="H147" i="5"/>
  <c r="D147" i="5"/>
  <c r="AA146" i="5"/>
  <c r="Y146" i="5"/>
  <c r="AD146" i="5" s="1"/>
  <c r="W146" i="5"/>
  <c r="V146" i="5"/>
  <c r="U146" i="5"/>
  <c r="T146" i="5"/>
  <c r="Q146" i="5"/>
  <c r="M146" i="5"/>
  <c r="H146" i="5"/>
  <c r="D146" i="5"/>
  <c r="A146" i="5"/>
  <c r="AA145" i="5"/>
  <c r="Y145" i="5"/>
  <c r="AD145" i="5" s="1"/>
  <c r="W145" i="5"/>
  <c r="V145" i="5"/>
  <c r="U145" i="5"/>
  <c r="T145" i="5"/>
  <c r="Q145" i="5"/>
  <c r="M145" i="5"/>
  <c r="H145" i="5"/>
  <c r="D145" i="5"/>
  <c r="A145" i="5"/>
  <c r="AA144" i="5"/>
  <c r="Y144" i="5"/>
  <c r="AD144" i="5" s="1"/>
  <c r="W144" i="5"/>
  <c r="V144" i="5"/>
  <c r="U144" i="5"/>
  <c r="T144" i="5"/>
  <c r="Q144" i="5"/>
  <c r="M144" i="5"/>
  <c r="H144" i="5"/>
  <c r="D144" i="5"/>
  <c r="AA143" i="5"/>
  <c r="Y143" i="5"/>
  <c r="AD143" i="5" s="1"/>
  <c r="W143" i="5"/>
  <c r="V143" i="5"/>
  <c r="U143" i="5"/>
  <c r="T143" i="5"/>
  <c r="Q143" i="5"/>
  <c r="M143" i="5"/>
  <c r="H143" i="5"/>
  <c r="D143" i="5"/>
  <c r="AH142" i="5"/>
  <c r="AG142" i="5"/>
  <c r="AA142" i="5"/>
  <c r="Y142" i="5"/>
  <c r="AD142" i="5" s="1"/>
  <c r="W142" i="5"/>
  <c r="V142" i="5"/>
  <c r="U142" i="5"/>
  <c r="T142" i="5"/>
  <c r="Q142" i="5"/>
  <c r="M142" i="5"/>
  <c r="H142" i="5"/>
  <c r="D142" i="5"/>
  <c r="A142" i="5"/>
  <c r="AA141" i="5"/>
  <c r="Y141" i="5"/>
  <c r="AD141" i="5" s="1"/>
  <c r="W141" i="5"/>
  <c r="V141" i="5"/>
  <c r="U141" i="5"/>
  <c r="T141" i="5"/>
  <c r="Q141" i="5"/>
  <c r="M141" i="5"/>
  <c r="H141" i="5"/>
  <c r="D141" i="5"/>
  <c r="AA140" i="5"/>
  <c r="Y140" i="5"/>
  <c r="AD140" i="5" s="1"/>
  <c r="W140" i="5"/>
  <c r="V140" i="5"/>
  <c r="U140" i="5"/>
  <c r="T140" i="5"/>
  <c r="Q140" i="5"/>
  <c r="M140" i="5"/>
  <c r="H140" i="5"/>
  <c r="D140" i="5"/>
  <c r="AA139" i="5"/>
  <c r="Y139" i="5"/>
  <c r="AD139" i="5" s="1"/>
  <c r="W139" i="5"/>
  <c r="V139" i="5"/>
  <c r="U139" i="5"/>
  <c r="T139" i="5"/>
  <c r="Q139" i="5"/>
  <c r="M139" i="5"/>
  <c r="H139" i="5"/>
  <c r="D139" i="5"/>
  <c r="AA138" i="5"/>
  <c r="Y138" i="5"/>
  <c r="AD138" i="5" s="1"/>
  <c r="W138" i="5"/>
  <c r="V138" i="5"/>
  <c r="U138" i="5"/>
  <c r="T138" i="5"/>
  <c r="Q138" i="5"/>
  <c r="M138" i="5"/>
  <c r="H138" i="5"/>
  <c r="D138" i="5"/>
  <c r="AA137" i="5"/>
  <c r="Y137" i="5"/>
  <c r="AD137" i="5" s="1"/>
  <c r="W137" i="5"/>
  <c r="V137" i="5"/>
  <c r="U137" i="5"/>
  <c r="T137" i="5"/>
  <c r="Q137" i="5"/>
  <c r="M137" i="5"/>
  <c r="H137" i="5"/>
  <c r="D137" i="5"/>
  <c r="AA136" i="5"/>
  <c r="Y136" i="5"/>
  <c r="AD136" i="5" s="1"/>
  <c r="W136" i="5"/>
  <c r="V136" i="5"/>
  <c r="U136" i="5"/>
  <c r="T136" i="5"/>
  <c r="Q136" i="5"/>
  <c r="M136" i="5"/>
  <c r="H136" i="5"/>
  <c r="D136" i="5"/>
  <c r="AA135" i="5"/>
  <c r="Y135" i="5"/>
  <c r="AD135" i="5" s="1"/>
  <c r="W135" i="5"/>
  <c r="V135" i="5"/>
  <c r="U135" i="5"/>
  <c r="T135" i="5"/>
  <c r="Q135" i="5"/>
  <c r="M135" i="5"/>
  <c r="H135" i="5"/>
  <c r="D135" i="5"/>
  <c r="AA134" i="5"/>
  <c r="Y134" i="5"/>
  <c r="AD134" i="5" s="1"/>
  <c r="W134" i="5"/>
  <c r="V134" i="5"/>
  <c r="U134" i="5"/>
  <c r="T134" i="5"/>
  <c r="Q134" i="5"/>
  <c r="M134" i="5"/>
  <c r="H134" i="5"/>
  <c r="D134" i="5"/>
  <c r="AA133" i="5"/>
  <c r="Y133" i="5"/>
  <c r="AD133" i="5" s="1"/>
  <c r="W133" i="5"/>
  <c r="V133" i="5"/>
  <c r="U133" i="5"/>
  <c r="T133" i="5"/>
  <c r="Q133" i="5"/>
  <c r="M133" i="5"/>
  <c r="H133" i="5"/>
  <c r="D133" i="5"/>
  <c r="AA132" i="5"/>
  <c r="Y132" i="5"/>
  <c r="AD132" i="5" s="1"/>
  <c r="W132" i="5"/>
  <c r="V132" i="5"/>
  <c r="U132" i="5"/>
  <c r="T132" i="5"/>
  <c r="Q132" i="5"/>
  <c r="M132" i="5"/>
  <c r="H132" i="5"/>
  <c r="D132" i="5"/>
  <c r="AA131" i="5"/>
  <c r="Y131" i="5"/>
  <c r="AD131" i="5" s="1"/>
  <c r="W131" i="5"/>
  <c r="V131" i="5"/>
  <c r="U131" i="5"/>
  <c r="T131" i="5"/>
  <c r="Q131" i="5"/>
  <c r="M131" i="5"/>
  <c r="H131" i="5"/>
  <c r="D131" i="5"/>
  <c r="AA130" i="5"/>
  <c r="Y130" i="5"/>
  <c r="AD130" i="5" s="1"/>
  <c r="W130" i="5"/>
  <c r="V130" i="5"/>
  <c r="U130" i="5"/>
  <c r="T130" i="5"/>
  <c r="Q130" i="5"/>
  <c r="M130" i="5"/>
  <c r="H130" i="5"/>
  <c r="D130" i="5"/>
  <c r="AA129" i="5"/>
  <c r="Y129" i="5"/>
  <c r="AD129" i="5" s="1"/>
  <c r="W129" i="5"/>
  <c r="V129" i="5"/>
  <c r="U129" i="5"/>
  <c r="T129" i="5"/>
  <c r="Q129" i="5"/>
  <c r="M129" i="5"/>
  <c r="H129" i="5"/>
  <c r="D129" i="5"/>
  <c r="AA128" i="5"/>
  <c r="Y128" i="5"/>
  <c r="AD128" i="5" s="1"/>
  <c r="W128" i="5"/>
  <c r="V128" i="5"/>
  <c r="U128" i="5"/>
  <c r="T128" i="5"/>
  <c r="Q128" i="5"/>
  <c r="M128" i="5"/>
  <c r="H128" i="5"/>
  <c r="D128" i="5"/>
  <c r="AA127" i="5"/>
  <c r="Y127" i="5"/>
  <c r="AD127" i="5" s="1"/>
  <c r="W127" i="5"/>
  <c r="V127" i="5"/>
  <c r="U127" i="5"/>
  <c r="T127" i="5"/>
  <c r="Q127" i="5"/>
  <c r="M127" i="5"/>
  <c r="H127" i="5"/>
  <c r="D127" i="5"/>
  <c r="AA126" i="5"/>
  <c r="Y126" i="5"/>
  <c r="AD126" i="5" s="1"/>
  <c r="W126" i="5"/>
  <c r="V126" i="5"/>
  <c r="U126" i="5"/>
  <c r="T126" i="5"/>
  <c r="Q126" i="5"/>
  <c r="M126" i="5"/>
  <c r="H126" i="5"/>
  <c r="D126" i="5"/>
  <c r="AA125" i="5"/>
  <c r="Y125" i="5"/>
  <c r="AD125" i="5" s="1"/>
  <c r="W125" i="5"/>
  <c r="V125" i="5"/>
  <c r="U125" i="5"/>
  <c r="T125" i="5"/>
  <c r="Q125" i="5"/>
  <c r="M125" i="5"/>
  <c r="H125" i="5"/>
  <c r="D125" i="5"/>
  <c r="AA124" i="5"/>
  <c r="Y124" i="5"/>
  <c r="AD124" i="5" s="1"/>
  <c r="W124" i="5"/>
  <c r="V124" i="5"/>
  <c r="U124" i="5"/>
  <c r="T124" i="5"/>
  <c r="Q124" i="5"/>
  <c r="M124" i="5"/>
  <c r="H124" i="5"/>
  <c r="D124" i="5"/>
  <c r="AA123" i="5"/>
  <c r="Y123" i="5"/>
  <c r="AD123" i="5" s="1"/>
  <c r="W123" i="5"/>
  <c r="V123" i="5"/>
  <c r="U123" i="5"/>
  <c r="T123" i="5"/>
  <c r="Q123" i="5"/>
  <c r="M123" i="5"/>
  <c r="H123" i="5"/>
  <c r="D123" i="5"/>
  <c r="AA122" i="5"/>
  <c r="Y122" i="5"/>
  <c r="AD122" i="5" s="1"/>
  <c r="W122" i="5"/>
  <c r="V122" i="5"/>
  <c r="U122" i="5"/>
  <c r="T122" i="5"/>
  <c r="Q122" i="5"/>
  <c r="M122" i="5"/>
  <c r="H122" i="5"/>
  <c r="D122" i="5"/>
  <c r="A122" i="5"/>
  <c r="AA121" i="5"/>
  <c r="Y121" i="5"/>
  <c r="AD121" i="5" s="1"/>
  <c r="W121" i="5"/>
  <c r="V121" i="5"/>
  <c r="U121" i="5"/>
  <c r="T121" i="5"/>
  <c r="Q121" i="5"/>
  <c r="M121" i="5"/>
  <c r="H121" i="5"/>
  <c r="D121" i="5"/>
  <c r="AA120" i="5"/>
  <c r="Y120" i="5"/>
  <c r="AD120" i="5" s="1"/>
  <c r="W120" i="5"/>
  <c r="V120" i="5"/>
  <c r="U120" i="5"/>
  <c r="T120" i="5"/>
  <c r="Q120" i="5"/>
  <c r="M120" i="5"/>
  <c r="H120" i="5"/>
  <c r="D120" i="5"/>
  <c r="AA119" i="5"/>
  <c r="Y119" i="5"/>
  <c r="AD119" i="5" s="1"/>
  <c r="W119" i="5"/>
  <c r="V119" i="5"/>
  <c r="U119" i="5"/>
  <c r="T119" i="5"/>
  <c r="Q119" i="5"/>
  <c r="M119" i="5"/>
  <c r="H119" i="5"/>
  <c r="D119" i="5"/>
  <c r="AA118" i="5"/>
  <c r="Y118" i="5"/>
  <c r="AD118" i="5" s="1"/>
  <c r="W118" i="5"/>
  <c r="V118" i="5"/>
  <c r="U118" i="5"/>
  <c r="T118" i="5"/>
  <c r="Q118" i="5"/>
  <c r="M118" i="5"/>
  <c r="H118" i="5"/>
  <c r="D118" i="5"/>
  <c r="AA117" i="5"/>
  <c r="Y117" i="5"/>
  <c r="AD117" i="5" s="1"/>
  <c r="W117" i="5"/>
  <c r="V117" i="5"/>
  <c r="U117" i="5"/>
  <c r="T117" i="5"/>
  <c r="Q117" i="5"/>
  <c r="M117" i="5"/>
  <c r="H117" i="5"/>
  <c r="D117" i="5"/>
  <c r="AA116" i="5"/>
  <c r="Y116" i="5"/>
  <c r="AD116" i="5" s="1"/>
  <c r="W116" i="5"/>
  <c r="V116" i="5"/>
  <c r="U116" i="5"/>
  <c r="T116" i="5"/>
  <c r="Q116" i="5"/>
  <c r="M116" i="5"/>
  <c r="H116" i="5"/>
  <c r="D116" i="5"/>
  <c r="AA115" i="5"/>
  <c r="Y115" i="5"/>
  <c r="AD115" i="5" s="1"/>
  <c r="W115" i="5"/>
  <c r="V115" i="5"/>
  <c r="U115" i="5"/>
  <c r="T115" i="5"/>
  <c r="Q115" i="5"/>
  <c r="M115" i="5"/>
  <c r="H115" i="5"/>
  <c r="D115" i="5"/>
  <c r="AA114" i="5"/>
  <c r="Y114" i="5"/>
  <c r="AD114" i="5" s="1"/>
  <c r="W114" i="5"/>
  <c r="V114" i="5"/>
  <c r="U114" i="5"/>
  <c r="T114" i="5"/>
  <c r="Q114" i="5"/>
  <c r="M114" i="5"/>
  <c r="H114" i="5"/>
  <c r="D114" i="5"/>
  <c r="AA113" i="5"/>
  <c r="Y113" i="5"/>
  <c r="AD113" i="5" s="1"/>
  <c r="W113" i="5"/>
  <c r="V113" i="5"/>
  <c r="U113" i="5"/>
  <c r="T113" i="5"/>
  <c r="Q113" i="5"/>
  <c r="M113" i="5"/>
  <c r="H113" i="5"/>
  <c r="D113" i="5"/>
  <c r="AA112" i="5"/>
  <c r="Y112" i="5"/>
  <c r="AD112" i="5" s="1"/>
  <c r="W112" i="5"/>
  <c r="V112" i="5"/>
  <c r="U112" i="5"/>
  <c r="T112" i="5"/>
  <c r="Q112" i="5"/>
  <c r="M112" i="5"/>
  <c r="H112" i="5"/>
  <c r="D112" i="5"/>
  <c r="AA111" i="5"/>
  <c r="Y111" i="5"/>
  <c r="AD111" i="5" s="1"/>
  <c r="W111" i="5"/>
  <c r="V111" i="5"/>
  <c r="U111" i="5"/>
  <c r="T111" i="5"/>
  <c r="Q111" i="5"/>
  <c r="M111" i="5"/>
  <c r="H111" i="5"/>
  <c r="D111" i="5"/>
  <c r="AA110" i="5"/>
  <c r="Y110" i="5"/>
  <c r="AD110" i="5" s="1"/>
  <c r="W110" i="5"/>
  <c r="V110" i="5"/>
  <c r="U110" i="5"/>
  <c r="T110" i="5"/>
  <c r="Q110" i="5"/>
  <c r="M110" i="5"/>
  <c r="H110" i="5"/>
  <c r="D110" i="5"/>
  <c r="AA109" i="5"/>
  <c r="Y109" i="5"/>
  <c r="AD109" i="5" s="1"/>
  <c r="W109" i="5"/>
  <c r="V109" i="5"/>
  <c r="U109" i="5"/>
  <c r="T109" i="5"/>
  <c r="Q109" i="5"/>
  <c r="M109" i="5"/>
  <c r="H109" i="5"/>
  <c r="D109" i="5"/>
  <c r="AA108" i="5"/>
  <c r="Y108" i="5"/>
  <c r="AD108" i="5" s="1"/>
  <c r="W108" i="5"/>
  <c r="V108" i="5"/>
  <c r="U108" i="5"/>
  <c r="T108" i="5"/>
  <c r="Q108" i="5"/>
  <c r="M108" i="5"/>
  <c r="H108" i="5"/>
  <c r="D108" i="5"/>
  <c r="AA107" i="5"/>
  <c r="Y107" i="5"/>
  <c r="AD107" i="5" s="1"/>
  <c r="W107" i="5"/>
  <c r="V107" i="5"/>
  <c r="U107" i="5"/>
  <c r="T107" i="5"/>
  <c r="Q107" i="5"/>
  <c r="M107" i="5"/>
  <c r="H107" i="5"/>
  <c r="D107" i="5"/>
  <c r="AA106" i="5"/>
  <c r="Y106" i="5"/>
  <c r="AD106" i="5" s="1"/>
  <c r="W106" i="5"/>
  <c r="V106" i="5"/>
  <c r="U106" i="5"/>
  <c r="T106" i="5"/>
  <c r="Q106" i="5"/>
  <c r="M106" i="5"/>
  <c r="H106" i="5"/>
  <c r="D106" i="5"/>
  <c r="AA105" i="5"/>
  <c r="Y105" i="5"/>
  <c r="AD105" i="5" s="1"/>
  <c r="W105" i="5"/>
  <c r="V105" i="5"/>
  <c r="U105" i="5"/>
  <c r="T105" i="5"/>
  <c r="Q105" i="5"/>
  <c r="M105" i="5"/>
  <c r="H105" i="5"/>
  <c r="D105" i="5"/>
  <c r="AA104" i="5"/>
  <c r="Y104" i="5"/>
  <c r="AD104" i="5" s="1"/>
  <c r="W104" i="5"/>
  <c r="V104" i="5"/>
  <c r="U104" i="5"/>
  <c r="T104" i="5"/>
  <c r="Q104" i="5"/>
  <c r="M104" i="5"/>
  <c r="H104" i="5"/>
  <c r="D104" i="5"/>
  <c r="AA103" i="5"/>
  <c r="Y103" i="5"/>
  <c r="AD103" i="5" s="1"/>
  <c r="W103" i="5"/>
  <c r="V103" i="5"/>
  <c r="U103" i="5"/>
  <c r="T103" i="5"/>
  <c r="Q103" i="5"/>
  <c r="M103" i="5"/>
  <c r="H103" i="5"/>
  <c r="D103" i="5"/>
  <c r="AA102" i="5"/>
  <c r="Y102" i="5"/>
  <c r="AD102" i="5" s="1"/>
  <c r="W102" i="5"/>
  <c r="V102" i="5"/>
  <c r="U102" i="5"/>
  <c r="T102" i="5"/>
  <c r="Q102" i="5"/>
  <c r="M102" i="5"/>
  <c r="H102" i="5"/>
  <c r="D102" i="5"/>
  <c r="AA101" i="5"/>
  <c r="Y101" i="5"/>
  <c r="AD101" i="5" s="1"/>
  <c r="W101" i="5"/>
  <c r="V101" i="5"/>
  <c r="U101" i="5"/>
  <c r="T101" i="5"/>
  <c r="Q101" i="5"/>
  <c r="M101" i="5"/>
  <c r="H101" i="5"/>
  <c r="D101" i="5"/>
  <c r="AA100" i="5"/>
  <c r="Y100" i="5"/>
  <c r="AD100" i="5" s="1"/>
  <c r="W100" i="5"/>
  <c r="V100" i="5"/>
  <c r="U100" i="5"/>
  <c r="T100" i="5"/>
  <c r="Q100" i="5"/>
  <c r="M100" i="5"/>
  <c r="H100" i="5"/>
  <c r="D100" i="5"/>
  <c r="AH99" i="5"/>
  <c r="AG99" i="5"/>
  <c r="AA99" i="5"/>
  <c r="Y99" i="5"/>
  <c r="AD99" i="5" s="1"/>
  <c r="W99" i="5"/>
  <c r="V99" i="5"/>
  <c r="U99" i="5"/>
  <c r="T99" i="5"/>
  <c r="Q99" i="5"/>
  <c r="M99" i="5"/>
  <c r="H99" i="5"/>
  <c r="D99" i="5"/>
  <c r="A99" i="5"/>
  <c r="AA98" i="5"/>
  <c r="Y98" i="5"/>
  <c r="AD98" i="5" s="1"/>
  <c r="W98" i="5"/>
  <c r="V98" i="5"/>
  <c r="U98" i="5"/>
  <c r="T98" i="5"/>
  <c r="Q98" i="5"/>
  <c r="M98" i="5"/>
  <c r="H98" i="5"/>
  <c r="D98" i="5"/>
  <c r="A98" i="5"/>
  <c r="AA97" i="5"/>
  <c r="Y97" i="5"/>
  <c r="AD97" i="5" s="1"/>
  <c r="W97" i="5"/>
  <c r="V97" i="5"/>
  <c r="U97" i="5"/>
  <c r="T97" i="5"/>
  <c r="Q97" i="5"/>
  <c r="M97" i="5"/>
  <c r="H97" i="5"/>
  <c r="D97" i="5"/>
  <c r="A97" i="5"/>
  <c r="AA96" i="5"/>
  <c r="Y96" i="5"/>
  <c r="AD96" i="5" s="1"/>
  <c r="W96" i="5"/>
  <c r="V96" i="5"/>
  <c r="U96" i="5"/>
  <c r="T96" i="5"/>
  <c r="Q96" i="5"/>
  <c r="M96" i="5"/>
  <c r="H96" i="5"/>
  <c r="D96" i="5"/>
  <c r="A96" i="5"/>
  <c r="AA95" i="5"/>
  <c r="Y95" i="5"/>
  <c r="AD95" i="5" s="1"/>
  <c r="W95" i="5"/>
  <c r="V95" i="5"/>
  <c r="U95" i="5"/>
  <c r="T95" i="5"/>
  <c r="Q95" i="5"/>
  <c r="M95" i="5"/>
  <c r="H95" i="5"/>
  <c r="D95" i="5"/>
  <c r="A95" i="5"/>
  <c r="AA94" i="5"/>
  <c r="Y94" i="5"/>
  <c r="AD94" i="5" s="1"/>
  <c r="W94" i="5"/>
  <c r="V94" i="5"/>
  <c r="U94" i="5"/>
  <c r="T94" i="5"/>
  <c r="Q94" i="5"/>
  <c r="M94" i="5"/>
  <c r="H94" i="5"/>
  <c r="D94" i="5"/>
  <c r="A94" i="5"/>
  <c r="AA93" i="5"/>
  <c r="Y93" i="5"/>
  <c r="AD93" i="5" s="1"/>
  <c r="W93" i="5"/>
  <c r="V93" i="5"/>
  <c r="U93" i="5"/>
  <c r="T93" i="5"/>
  <c r="Q93" i="5"/>
  <c r="M93" i="5"/>
  <c r="H93" i="5"/>
  <c r="D93" i="5"/>
  <c r="A93" i="5"/>
  <c r="AA92" i="5"/>
  <c r="Y92" i="5"/>
  <c r="AD92" i="5" s="1"/>
  <c r="W92" i="5"/>
  <c r="V92" i="5"/>
  <c r="U92" i="5"/>
  <c r="T92" i="5"/>
  <c r="Q92" i="5"/>
  <c r="M92" i="5"/>
  <c r="H92" i="5"/>
  <c r="D92" i="5"/>
  <c r="A92" i="5"/>
  <c r="AA91" i="5"/>
  <c r="Y91" i="5"/>
  <c r="AD91" i="5" s="1"/>
  <c r="W91" i="5"/>
  <c r="V91" i="5"/>
  <c r="U91" i="5"/>
  <c r="T91" i="5"/>
  <c r="Q91" i="5"/>
  <c r="M91" i="5"/>
  <c r="H91" i="5"/>
  <c r="D91" i="5"/>
  <c r="A91" i="5"/>
  <c r="AA90" i="5"/>
  <c r="Y90" i="5"/>
  <c r="AD90" i="5" s="1"/>
  <c r="W90" i="5"/>
  <c r="V90" i="5"/>
  <c r="U90" i="5"/>
  <c r="T90" i="5"/>
  <c r="Q90" i="5"/>
  <c r="M90" i="5"/>
  <c r="H90" i="5"/>
  <c r="D90" i="5"/>
  <c r="A90" i="5"/>
  <c r="AA89" i="5"/>
  <c r="Y89" i="5"/>
  <c r="AD89" i="5" s="1"/>
  <c r="W89" i="5"/>
  <c r="V89" i="5"/>
  <c r="U89" i="5"/>
  <c r="T89" i="5"/>
  <c r="Q89" i="5"/>
  <c r="M89" i="5"/>
  <c r="H89" i="5"/>
  <c r="D89" i="5"/>
  <c r="A89" i="5"/>
  <c r="AA88" i="5"/>
  <c r="Y88" i="5"/>
  <c r="AD88" i="5" s="1"/>
  <c r="W88" i="5"/>
  <c r="V88" i="5"/>
  <c r="U88" i="5"/>
  <c r="T88" i="5"/>
  <c r="Q88" i="5"/>
  <c r="M88" i="5"/>
  <c r="H88" i="5"/>
  <c r="D88" i="5"/>
  <c r="A88" i="5"/>
  <c r="AA87" i="5"/>
  <c r="Y87" i="5"/>
  <c r="AD87" i="5" s="1"/>
  <c r="W87" i="5"/>
  <c r="V87" i="5"/>
  <c r="U87" i="5"/>
  <c r="T87" i="5"/>
  <c r="Q87" i="5"/>
  <c r="M87" i="5"/>
  <c r="H87" i="5"/>
  <c r="D87" i="5"/>
  <c r="A87" i="5"/>
  <c r="AA86" i="5"/>
  <c r="Y86" i="5"/>
  <c r="AD86" i="5" s="1"/>
  <c r="W86" i="5"/>
  <c r="V86" i="5"/>
  <c r="U86" i="5"/>
  <c r="T86" i="5"/>
  <c r="Q86" i="5"/>
  <c r="M86" i="5"/>
  <c r="H86" i="5"/>
  <c r="D86" i="5"/>
  <c r="A86" i="5"/>
  <c r="AA85" i="5"/>
  <c r="Y85" i="5"/>
  <c r="AD85" i="5" s="1"/>
  <c r="W85" i="5"/>
  <c r="V85" i="5"/>
  <c r="U85" i="5"/>
  <c r="T85" i="5"/>
  <c r="Q85" i="5"/>
  <c r="M85" i="5"/>
  <c r="H85" i="5"/>
  <c r="D85" i="5"/>
  <c r="A85" i="5"/>
  <c r="AA84" i="5"/>
  <c r="Y84" i="5"/>
  <c r="AD84" i="5" s="1"/>
  <c r="W84" i="5"/>
  <c r="V84" i="5"/>
  <c r="U84" i="5"/>
  <c r="T84" i="5"/>
  <c r="Q84" i="5"/>
  <c r="M84" i="5"/>
  <c r="H84" i="5"/>
  <c r="D84" i="5"/>
  <c r="A84" i="5"/>
  <c r="AA83" i="5"/>
  <c r="Y83" i="5"/>
  <c r="AD83" i="5" s="1"/>
  <c r="W83" i="5"/>
  <c r="V83" i="5"/>
  <c r="U83" i="5"/>
  <c r="T83" i="5"/>
  <c r="Q83" i="5"/>
  <c r="M83" i="5"/>
  <c r="H83" i="5"/>
  <c r="D83" i="5"/>
  <c r="A83" i="5"/>
  <c r="AA82" i="5"/>
  <c r="Y82" i="5"/>
  <c r="AD82" i="5" s="1"/>
  <c r="W82" i="5"/>
  <c r="V82" i="5"/>
  <c r="U82" i="5"/>
  <c r="T82" i="5"/>
  <c r="Q82" i="5"/>
  <c r="M82" i="5"/>
  <c r="H82" i="5"/>
  <c r="D82" i="5"/>
  <c r="A82" i="5"/>
  <c r="AA81" i="5"/>
  <c r="Y81" i="5"/>
  <c r="AD81" i="5" s="1"/>
  <c r="W81" i="5"/>
  <c r="V81" i="5"/>
  <c r="U81" i="5"/>
  <c r="T81" i="5"/>
  <c r="Q81" i="5"/>
  <c r="M81" i="5"/>
  <c r="H81" i="5"/>
  <c r="D81" i="5"/>
  <c r="A81" i="5"/>
  <c r="AA80" i="5"/>
  <c r="Y80" i="5"/>
  <c r="AD80" i="5" s="1"/>
  <c r="W80" i="5"/>
  <c r="V80" i="5"/>
  <c r="U80" i="5"/>
  <c r="T80" i="5"/>
  <c r="Q80" i="5"/>
  <c r="M80" i="5"/>
  <c r="H80" i="5"/>
  <c r="D80" i="5"/>
  <c r="A80" i="5"/>
  <c r="AA79" i="5"/>
  <c r="Y79" i="5"/>
  <c r="AD79" i="5" s="1"/>
  <c r="W79" i="5"/>
  <c r="V79" i="5"/>
  <c r="U79" i="5"/>
  <c r="T79" i="5"/>
  <c r="Q79" i="5"/>
  <c r="M79" i="5"/>
  <c r="H79" i="5"/>
  <c r="D79" i="5"/>
  <c r="A79" i="5"/>
  <c r="AA78" i="5"/>
  <c r="Y78" i="5"/>
  <c r="AD78" i="5" s="1"/>
  <c r="W78" i="5"/>
  <c r="V78" i="5"/>
  <c r="U78" i="5"/>
  <c r="T78" i="5"/>
  <c r="Q78" i="5"/>
  <c r="M78" i="5"/>
  <c r="H78" i="5"/>
  <c r="D78" i="5"/>
  <c r="A78" i="5"/>
  <c r="AA77" i="5"/>
  <c r="Y77" i="5"/>
  <c r="AD77" i="5" s="1"/>
  <c r="W77" i="5"/>
  <c r="V77" i="5"/>
  <c r="U77" i="5"/>
  <c r="T77" i="5"/>
  <c r="Q77" i="5"/>
  <c r="M77" i="5"/>
  <c r="H77" i="5"/>
  <c r="D77" i="5"/>
  <c r="A77" i="5"/>
  <c r="AA76" i="5"/>
  <c r="Y76" i="5"/>
  <c r="AD76" i="5" s="1"/>
  <c r="W76" i="5"/>
  <c r="V76" i="5"/>
  <c r="U76" i="5"/>
  <c r="T76" i="5"/>
  <c r="Q76" i="5"/>
  <c r="M76" i="5"/>
  <c r="H76" i="5"/>
  <c r="D76" i="5"/>
  <c r="A76" i="5"/>
  <c r="AA75" i="5"/>
  <c r="Y75" i="5"/>
  <c r="AD75" i="5" s="1"/>
  <c r="W75" i="5"/>
  <c r="V75" i="5"/>
  <c r="U75" i="5"/>
  <c r="T75" i="5"/>
  <c r="Q75" i="5"/>
  <c r="M75" i="5"/>
  <c r="H75" i="5"/>
  <c r="D75" i="5"/>
  <c r="A75" i="5"/>
  <c r="AA74" i="5"/>
  <c r="Y74" i="5"/>
  <c r="AD74" i="5" s="1"/>
  <c r="W74" i="5"/>
  <c r="V74" i="5"/>
  <c r="U74" i="5"/>
  <c r="T74" i="5"/>
  <c r="Q74" i="5"/>
  <c r="M74" i="5"/>
  <c r="H74" i="5"/>
  <c r="D74" i="5"/>
  <c r="A74" i="5"/>
  <c r="AA73" i="5"/>
  <c r="Y73" i="5"/>
  <c r="AD73" i="5" s="1"/>
  <c r="W73" i="5"/>
  <c r="V73" i="5"/>
  <c r="U73" i="5"/>
  <c r="T73" i="5"/>
  <c r="Q73" i="5"/>
  <c r="M73" i="5"/>
  <c r="H73" i="5"/>
  <c r="D73" i="5"/>
  <c r="A73" i="5"/>
  <c r="AA72" i="5"/>
  <c r="Y72" i="5"/>
  <c r="AD72" i="5" s="1"/>
  <c r="W72" i="5"/>
  <c r="V72" i="5"/>
  <c r="U72" i="5"/>
  <c r="T72" i="5"/>
  <c r="Q72" i="5"/>
  <c r="M72" i="5"/>
  <c r="H72" i="5"/>
  <c r="D72" i="5"/>
  <c r="A72" i="5"/>
  <c r="AA71" i="5"/>
  <c r="Y71" i="5"/>
  <c r="AD71" i="5" s="1"/>
  <c r="W71" i="5"/>
  <c r="V71" i="5"/>
  <c r="U71" i="5"/>
  <c r="T71" i="5"/>
  <c r="Q71" i="5"/>
  <c r="M71" i="5"/>
  <c r="H71" i="5"/>
  <c r="D71" i="5"/>
  <c r="A71" i="5"/>
  <c r="AA70" i="5"/>
  <c r="Y70" i="5"/>
  <c r="AD70" i="5" s="1"/>
  <c r="W70" i="5"/>
  <c r="V70" i="5"/>
  <c r="U70" i="5"/>
  <c r="T70" i="5"/>
  <c r="Q70" i="5"/>
  <c r="M70" i="5"/>
  <c r="H70" i="5"/>
  <c r="D70" i="5"/>
  <c r="A70" i="5"/>
  <c r="AA69" i="5"/>
  <c r="Y69" i="5"/>
  <c r="AD69" i="5" s="1"/>
  <c r="W69" i="5"/>
  <c r="V69" i="5"/>
  <c r="U69" i="5"/>
  <c r="T69" i="5"/>
  <c r="Q69" i="5"/>
  <c r="M69" i="5"/>
  <c r="H69" i="5"/>
  <c r="D69" i="5"/>
  <c r="A69" i="5"/>
  <c r="AA68" i="5"/>
  <c r="Y68" i="5"/>
  <c r="AD68" i="5" s="1"/>
  <c r="W68" i="5"/>
  <c r="V68" i="5"/>
  <c r="U68" i="5"/>
  <c r="T68" i="5"/>
  <c r="Q68" i="5"/>
  <c r="M68" i="5"/>
  <c r="H68" i="5"/>
  <c r="D68" i="5"/>
  <c r="A68" i="5"/>
  <c r="AA67" i="5"/>
  <c r="Y67" i="5"/>
  <c r="AD67" i="5" s="1"/>
  <c r="W67" i="5"/>
  <c r="V67" i="5"/>
  <c r="U67" i="5"/>
  <c r="T67" i="5"/>
  <c r="Q67" i="5"/>
  <c r="M67" i="5"/>
  <c r="H67" i="5"/>
  <c r="D67" i="5"/>
  <c r="A67" i="5"/>
  <c r="AA66" i="5"/>
  <c r="Y66" i="5"/>
  <c r="AD66" i="5" s="1"/>
  <c r="W66" i="5"/>
  <c r="V66" i="5"/>
  <c r="U66" i="5"/>
  <c r="T66" i="5"/>
  <c r="Q66" i="5"/>
  <c r="M66" i="5"/>
  <c r="H66" i="5"/>
  <c r="D66" i="5"/>
  <c r="A66" i="5"/>
  <c r="AA65" i="5"/>
  <c r="Y65" i="5"/>
  <c r="AD65" i="5" s="1"/>
  <c r="W65" i="5"/>
  <c r="V65" i="5"/>
  <c r="U65" i="5"/>
  <c r="T65" i="5"/>
  <c r="Q65" i="5"/>
  <c r="M65" i="5"/>
  <c r="H65" i="5"/>
  <c r="D65" i="5"/>
  <c r="A65" i="5"/>
  <c r="AA64" i="5"/>
  <c r="Y64" i="5"/>
  <c r="AD64" i="5" s="1"/>
  <c r="W64" i="5"/>
  <c r="V64" i="5"/>
  <c r="U64" i="5"/>
  <c r="T64" i="5"/>
  <c r="Q64" i="5"/>
  <c r="M64" i="5"/>
  <c r="H64" i="5"/>
  <c r="D64" i="5"/>
  <c r="A64" i="5"/>
  <c r="AA63" i="5"/>
  <c r="Y63" i="5"/>
  <c r="AD63" i="5" s="1"/>
  <c r="W63" i="5"/>
  <c r="V63" i="5"/>
  <c r="U63" i="5"/>
  <c r="T63" i="5"/>
  <c r="Q63" i="5"/>
  <c r="M63" i="5"/>
  <c r="H63" i="5"/>
  <c r="D63" i="5"/>
  <c r="A63" i="5"/>
  <c r="AA62" i="5"/>
  <c r="Y62" i="5"/>
  <c r="AD62" i="5" s="1"/>
  <c r="W62" i="5"/>
  <c r="V62" i="5"/>
  <c r="U62" i="5"/>
  <c r="T62" i="5"/>
  <c r="Q62" i="5"/>
  <c r="M62" i="5"/>
  <c r="H62" i="5"/>
  <c r="D62" i="5"/>
  <c r="A62" i="5"/>
  <c r="AA61" i="5"/>
  <c r="Y61" i="5"/>
  <c r="AD61" i="5" s="1"/>
  <c r="W61" i="5"/>
  <c r="V61" i="5"/>
  <c r="U61" i="5"/>
  <c r="T61" i="5"/>
  <c r="Q61" i="5"/>
  <c r="M61" i="5"/>
  <c r="H61" i="5"/>
  <c r="D61" i="5"/>
  <c r="A61" i="5"/>
  <c r="AA60" i="5"/>
  <c r="Y60" i="5"/>
  <c r="AD60" i="5" s="1"/>
  <c r="W60" i="5"/>
  <c r="V60" i="5"/>
  <c r="U60" i="5"/>
  <c r="T60" i="5"/>
  <c r="Q60" i="5"/>
  <c r="M60" i="5"/>
  <c r="H60" i="5"/>
  <c r="D60" i="5"/>
  <c r="A60" i="5"/>
  <c r="AA59" i="5"/>
  <c r="Y59" i="5"/>
  <c r="AD59" i="5" s="1"/>
  <c r="W59" i="5"/>
  <c r="V59" i="5"/>
  <c r="U59" i="5"/>
  <c r="T59" i="5"/>
  <c r="Q59" i="5"/>
  <c r="M59" i="5"/>
  <c r="H59" i="5"/>
  <c r="D59" i="5"/>
  <c r="A59" i="5"/>
  <c r="AA58" i="5"/>
  <c r="Y58" i="5"/>
  <c r="AD58" i="5" s="1"/>
  <c r="W58" i="5"/>
  <c r="V58" i="5"/>
  <c r="U58" i="5"/>
  <c r="T58" i="5"/>
  <c r="Q58" i="5"/>
  <c r="M58" i="5"/>
  <c r="H58" i="5"/>
  <c r="D58" i="5"/>
  <c r="A58" i="5"/>
  <c r="AA57" i="5"/>
  <c r="Y57" i="5"/>
  <c r="AD57" i="5" s="1"/>
  <c r="W57" i="5"/>
  <c r="V57" i="5"/>
  <c r="U57" i="5"/>
  <c r="T57" i="5"/>
  <c r="Q57" i="5"/>
  <c r="M57" i="5"/>
  <c r="H57" i="5"/>
  <c r="D57" i="5"/>
  <c r="A57" i="5"/>
  <c r="AA56" i="5"/>
  <c r="Y56" i="5"/>
  <c r="AD56" i="5" s="1"/>
  <c r="W56" i="5"/>
  <c r="V56" i="5"/>
  <c r="U56" i="5"/>
  <c r="T56" i="5"/>
  <c r="R56" i="5"/>
  <c r="S56" i="5" s="1"/>
  <c r="Q56" i="5"/>
  <c r="M56" i="5"/>
  <c r="H56" i="5"/>
  <c r="D56" i="5"/>
  <c r="A56" i="5"/>
  <c r="AA55" i="5"/>
  <c r="Y55" i="5"/>
  <c r="AD55" i="5" s="1"/>
  <c r="W55" i="5"/>
  <c r="V55" i="5"/>
  <c r="U55" i="5"/>
  <c r="T55" i="5"/>
  <c r="Q55" i="5"/>
  <c r="M55" i="5"/>
  <c r="H55" i="5"/>
  <c r="D55" i="5"/>
  <c r="A55" i="5"/>
  <c r="AA54" i="5"/>
  <c r="Y54" i="5"/>
  <c r="AD54" i="5" s="1"/>
  <c r="W54" i="5"/>
  <c r="V54" i="5"/>
  <c r="U54" i="5"/>
  <c r="T54" i="5"/>
  <c r="Q54" i="5"/>
  <c r="M54" i="5"/>
  <c r="H54" i="5"/>
  <c r="D54" i="5"/>
  <c r="A54" i="5"/>
  <c r="AA53" i="5"/>
  <c r="Y53" i="5"/>
  <c r="AD53" i="5" s="1"/>
  <c r="W53" i="5"/>
  <c r="V53" i="5"/>
  <c r="U53" i="5"/>
  <c r="T53" i="5"/>
  <c r="Q53" i="5"/>
  <c r="M53" i="5"/>
  <c r="H53" i="5"/>
  <c r="D53" i="5"/>
  <c r="A53" i="5"/>
  <c r="AA52" i="5"/>
  <c r="Y52" i="5"/>
  <c r="AD52" i="5" s="1"/>
  <c r="W52" i="5"/>
  <c r="V52" i="5"/>
  <c r="U52" i="5"/>
  <c r="T52" i="5"/>
  <c r="Q52" i="5"/>
  <c r="M52" i="5"/>
  <c r="H52" i="5"/>
  <c r="D52" i="5"/>
  <c r="A52" i="5"/>
  <c r="AA51" i="5"/>
  <c r="Y51" i="5"/>
  <c r="AD51" i="5" s="1"/>
  <c r="W51" i="5"/>
  <c r="V51" i="5"/>
  <c r="U51" i="5"/>
  <c r="T51" i="5"/>
  <c r="Q51" i="5"/>
  <c r="M51" i="5"/>
  <c r="H51" i="5"/>
  <c r="D51" i="5"/>
  <c r="A51" i="5"/>
  <c r="AA50" i="5"/>
  <c r="Y50" i="5"/>
  <c r="AD50" i="5" s="1"/>
  <c r="W50" i="5"/>
  <c r="V50" i="5"/>
  <c r="U50" i="5"/>
  <c r="T50" i="5"/>
  <c r="Q50" i="5"/>
  <c r="M50" i="5"/>
  <c r="H50" i="5"/>
  <c r="D50" i="5"/>
  <c r="A50" i="5"/>
  <c r="AA49" i="5"/>
  <c r="Y49" i="5"/>
  <c r="AD49" i="5" s="1"/>
  <c r="W49" i="5"/>
  <c r="V49" i="5"/>
  <c r="U49" i="5"/>
  <c r="T49" i="5"/>
  <c r="Q49" i="5"/>
  <c r="M49" i="5"/>
  <c r="H49" i="5"/>
  <c r="D49" i="5"/>
  <c r="A49" i="5"/>
  <c r="AA48" i="5"/>
  <c r="Y48" i="5"/>
  <c r="AD48" i="5" s="1"/>
  <c r="W48" i="5"/>
  <c r="V48" i="5"/>
  <c r="U48" i="5"/>
  <c r="T48" i="5"/>
  <c r="Q48" i="5"/>
  <c r="M48" i="5"/>
  <c r="H48" i="5"/>
  <c r="D48" i="5"/>
  <c r="A48" i="5"/>
  <c r="AA47" i="5"/>
  <c r="Y47" i="5"/>
  <c r="AD47" i="5" s="1"/>
  <c r="W47" i="5"/>
  <c r="V47" i="5"/>
  <c r="U47" i="5"/>
  <c r="T47" i="5"/>
  <c r="Q47" i="5"/>
  <c r="M47" i="5"/>
  <c r="H47" i="5"/>
  <c r="D47" i="5"/>
  <c r="A47" i="5"/>
  <c r="AA46" i="5"/>
  <c r="Y46" i="5"/>
  <c r="AD46" i="5" s="1"/>
  <c r="W46" i="5"/>
  <c r="V46" i="5"/>
  <c r="U46" i="5"/>
  <c r="T46" i="5"/>
  <c r="Q46" i="5"/>
  <c r="M46" i="5"/>
  <c r="H46" i="5"/>
  <c r="D46" i="5"/>
  <c r="A46" i="5"/>
  <c r="AA45" i="5"/>
  <c r="Y45" i="5"/>
  <c r="AD45" i="5" s="1"/>
  <c r="W45" i="5"/>
  <c r="V45" i="5"/>
  <c r="U45" i="5"/>
  <c r="T45" i="5"/>
  <c r="Q45" i="5"/>
  <c r="M45" i="5"/>
  <c r="H45" i="5"/>
  <c r="D45" i="5"/>
  <c r="A45" i="5"/>
  <c r="AA44" i="5"/>
  <c r="Y44" i="5"/>
  <c r="AD44" i="5" s="1"/>
  <c r="W44" i="5"/>
  <c r="V44" i="5"/>
  <c r="U44" i="5"/>
  <c r="T44" i="5"/>
  <c r="Q44" i="5"/>
  <c r="M44" i="5"/>
  <c r="H44" i="5"/>
  <c r="D44" i="5"/>
  <c r="A44" i="5"/>
  <c r="AA43" i="5"/>
  <c r="Y43" i="5"/>
  <c r="AD43" i="5" s="1"/>
  <c r="W43" i="5"/>
  <c r="V43" i="5"/>
  <c r="U43" i="5"/>
  <c r="T43" i="5"/>
  <c r="Q43" i="5"/>
  <c r="M43" i="5"/>
  <c r="H43" i="5"/>
  <c r="D43" i="5"/>
  <c r="A43" i="5"/>
  <c r="AA42" i="5"/>
  <c r="Y42" i="5"/>
  <c r="AD42" i="5" s="1"/>
  <c r="W42" i="5"/>
  <c r="V42" i="5"/>
  <c r="U42" i="5"/>
  <c r="T42" i="5"/>
  <c r="Q42" i="5"/>
  <c r="M42" i="5"/>
  <c r="H42" i="5"/>
  <c r="D42" i="5"/>
  <c r="A42" i="5"/>
  <c r="AA41" i="5"/>
  <c r="Y41" i="5"/>
  <c r="AD41" i="5" s="1"/>
  <c r="W41" i="5"/>
  <c r="V41" i="5"/>
  <c r="U41" i="5"/>
  <c r="T41" i="5"/>
  <c r="Q41" i="5"/>
  <c r="M41" i="5"/>
  <c r="H41" i="5"/>
  <c r="D41" i="5"/>
  <c r="A41" i="5"/>
  <c r="AA40" i="5"/>
  <c r="Y40" i="5"/>
  <c r="AD40" i="5" s="1"/>
  <c r="W40" i="5"/>
  <c r="V40" i="5"/>
  <c r="U40" i="5"/>
  <c r="T40" i="5"/>
  <c r="Q40" i="5"/>
  <c r="M40" i="5"/>
  <c r="H40" i="5"/>
  <c r="D40" i="5"/>
  <c r="A40" i="5"/>
  <c r="AA39" i="5"/>
  <c r="Y39" i="5"/>
  <c r="AD39" i="5" s="1"/>
  <c r="W39" i="5"/>
  <c r="V39" i="5"/>
  <c r="U39" i="5"/>
  <c r="T39" i="5"/>
  <c r="Q39" i="5"/>
  <c r="M39" i="5"/>
  <c r="H39" i="5"/>
  <c r="D39" i="5"/>
  <c r="A39" i="5"/>
  <c r="AA38" i="5"/>
  <c r="Y38" i="5"/>
  <c r="AD38" i="5" s="1"/>
  <c r="W38" i="5"/>
  <c r="V38" i="5"/>
  <c r="U38" i="5"/>
  <c r="T38" i="5"/>
  <c r="Q38" i="5"/>
  <c r="M38" i="5"/>
  <c r="H38" i="5"/>
  <c r="D38" i="5"/>
  <c r="A38" i="5"/>
  <c r="AA37" i="5"/>
  <c r="Y37" i="5"/>
  <c r="AD37" i="5" s="1"/>
  <c r="W37" i="5"/>
  <c r="V37" i="5"/>
  <c r="U37" i="5"/>
  <c r="T37" i="5"/>
  <c r="Q37" i="5"/>
  <c r="M37" i="5"/>
  <c r="H37" i="5"/>
  <c r="D37" i="5"/>
  <c r="A37" i="5"/>
  <c r="AA36" i="5"/>
  <c r="Y36" i="5"/>
  <c r="AD36" i="5" s="1"/>
  <c r="W36" i="5"/>
  <c r="V36" i="5"/>
  <c r="U36" i="5"/>
  <c r="T36" i="5"/>
  <c r="Q36" i="5"/>
  <c r="M36" i="5"/>
  <c r="H36" i="5"/>
  <c r="D36" i="5"/>
  <c r="A36" i="5"/>
  <c r="AA35" i="5"/>
  <c r="Y35" i="5"/>
  <c r="AD35" i="5" s="1"/>
  <c r="W35" i="5"/>
  <c r="V35" i="5"/>
  <c r="U35" i="5"/>
  <c r="T35" i="5"/>
  <c r="Q35" i="5"/>
  <c r="M35" i="5"/>
  <c r="H35" i="5"/>
  <c r="D35" i="5"/>
  <c r="A35" i="5"/>
  <c r="AA34" i="5"/>
  <c r="Y34" i="5"/>
  <c r="AD34" i="5" s="1"/>
  <c r="W34" i="5"/>
  <c r="V34" i="5"/>
  <c r="U34" i="5"/>
  <c r="T34" i="5"/>
  <c r="Q34" i="5"/>
  <c r="M34" i="5"/>
  <c r="H34" i="5"/>
  <c r="D34" i="5"/>
  <c r="A34" i="5"/>
  <c r="AA33" i="5"/>
  <c r="Y33" i="5"/>
  <c r="AD33" i="5" s="1"/>
  <c r="W33" i="5"/>
  <c r="V33" i="5"/>
  <c r="U33" i="5"/>
  <c r="T33" i="5"/>
  <c r="Q33" i="5"/>
  <c r="M33" i="5"/>
  <c r="H33" i="5"/>
  <c r="D33" i="5"/>
  <c r="A33" i="5"/>
  <c r="AA32" i="5"/>
  <c r="Y32" i="5"/>
  <c r="AD32" i="5" s="1"/>
  <c r="W32" i="5"/>
  <c r="V32" i="5"/>
  <c r="U32" i="5"/>
  <c r="T32" i="5"/>
  <c r="Q32" i="5"/>
  <c r="M32" i="5"/>
  <c r="H32" i="5"/>
  <c r="D32" i="5"/>
  <c r="A32" i="5"/>
  <c r="AA31" i="5"/>
  <c r="Y31" i="5"/>
  <c r="AD31" i="5" s="1"/>
  <c r="W31" i="5"/>
  <c r="V31" i="5"/>
  <c r="U31" i="5"/>
  <c r="T31" i="5"/>
  <c r="Q31" i="5"/>
  <c r="M31" i="5"/>
  <c r="H31" i="5"/>
  <c r="D31" i="5"/>
  <c r="A31" i="5"/>
  <c r="AA30" i="5"/>
  <c r="Y30" i="5"/>
  <c r="AD30" i="5" s="1"/>
  <c r="W30" i="5"/>
  <c r="V30" i="5"/>
  <c r="U30" i="5"/>
  <c r="T30" i="5"/>
  <c r="Q30" i="5"/>
  <c r="M30" i="5"/>
  <c r="H30" i="5"/>
  <c r="D30" i="5"/>
  <c r="A30" i="5"/>
  <c r="AA29" i="5"/>
  <c r="Y29" i="5"/>
  <c r="AD29" i="5" s="1"/>
  <c r="W29" i="5"/>
  <c r="V29" i="5"/>
  <c r="U29" i="5"/>
  <c r="T29" i="5"/>
  <c r="Q29" i="5"/>
  <c r="M29" i="5"/>
  <c r="H29" i="5"/>
  <c r="D29" i="5"/>
  <c r="A29" i="5"/>
  <c r="AA28" i="5"/>
  <c r="W28" i="5"/>
  <c r="U28" i="5"/>
  <c r="T28" i="5"/>
  <c r="Q28" i="5"/>
  <c r="M28" i="5"/>
  <c r="H28" i="5"/>
  <c r="D28" i="5"/>
  <c r="A28" i="5"/>
  <c r="AA27" i="5"/>
  <c r="W27" i="5"/>
  <c r="U27" i="5"/>
  <c r="T27" i="5"/>
  <c r="Q27" i="5"/>
  <c r="M27" i="5"/>
  <c r="H27" i="5"/>
  <c r="D27" i="5"/>
  <c r="A27" i="5"/>
  <c r="AA26" i="5"/>
  <c r="W26" i="5"/>
  <c r="V26" i="5"/>
  <c r="Y26" i="5" s="1"/>
  <c r="AD26" i="5" s="1"/>
  <c r="U26" i="5"/>
  <c r="T26" i="5"/>
  <c r="Q26" i="5"/>
  <c r="M26" i="5"/>
  <c r="H26" i="5"/>
  <c r="D26" i="5"/>
  <c r="A26" i="5"/>
  <c r="AA25" i="5"/>
  <c r="W25" i="5"/>
  <c r="U25" i="5"/>
  <c r="T25" i="5"/>
  <c r="Q25" i="5"/>
  <c r="M25" i="5"/>
  <c r="H25" i="5"/>
  <c r="D25" i="5"/>
  <c r="AA24" i="5"/>
  <c r="W24" i="5"/>
  <c r="U24" i="5"/>
  <c r="T24" i="5"/>
  <c r="Q24" i="5"/>
  <c r="M24" i="5"/>
  <c r="H24" i="5"/>
  <c r="D24" i="5"/>
  <c r="AA23" i="5"/>
  <c r="W23" i="5"/>
  <c r="U23" i="5"/>
  <c r="T23" i="5"/>
  <c r="Q23" i="5"/>
  <c r="M23" i="5"/>
  <c r="H23" i="5"/>
  <c r="D23" i="5"/>
  <c r="A23" i="5"/>
  <c r="AA22" i="5"/>
  <c r="W22" i="5"/>
  <c r="U22" i="5"/>
  <c r="T22" i="5"/>
  <c r="Q22" i="5"/>
  <c r="M22" i="5"/>
  <c r="H22" i="5"/>
  <c r="D22" i="5"/>
  <c r="AA21" i="5"/>
  <c r="W21" i="5"/>
  <c r="U21" i="5"/>
  <c r="T21" i="5"/>
  <c r="Q21" i="5"/>
  <c r="M21" i="5"/>
  <c r="H21" i="5"/>
  <c r="D21" i="5"/>
  <c r="AA20" i="5"/>
  <c r="W20" i="5"/>
  <c r="U20" i="5"/>
  <c r="T20" i="5"/>
  <c r="Q20" i="5"/>
  <c r="M20" i="5"/>
  <c r="H20" i="5"/>
  <c r="D20" i="5"/>
  <c r="AA19" i="5"/>
  <c r="W19" i="5"/>
  <c r="U19" i="5"/>
  <c r="T19" i="5"/>
  <c r="Q19" i="5"/>
  <c r="M19" i="5"/>
  <c r="H19" i="5"/>
  <c r="D19" i="5"/>
  <c r="AA18" i="5"/>
  <c r="W18" i="5"/>
  <c r="U18" i="5"/>
  <c r="T18" i="5"/>
  <c r="Q18" i="5"/>
  <c r="M18" i="5"/>
  <c r="H18" i="5"/>
  <c r="D18" i="5"/>
  <c r="AA17" i="5"/>
  <c r="W17" i="5"/>
  <c r="U17" i="5"/>
  <c r="T17" i="5"/>
  <c r="Q17" i="5"/>
  <c r="M17" i="5"/>
  <c r="H17" i="5"/>
  <c r="D17" i="5"/>
  <c r="AA16" i="5"/>
  <c r="W16" i="5"/>
  <c r="U16" i="5"/>
  <c r="T16" i="5"/>
  <c r="Q16" i="5"/>
  <c r="M16" i="5"/>
  <c r="H16" i="5"/>
  <c r="D16" i="5"/>
  <c r="AA15" i="5"/>
  <c r="W15" i="5"/>
  <c r="U15" i="5"/>
  <c r="T15" i="5"/>
  <c r="Q15" i="5"/>
  <c r="M15" i="5"/>
  <c r="H15" i="5"/>
  <c r="D15" i="5"/>
  <c r="AA14" i="5"/>
  <c r="W14" i="5"/>
  <c r="U14" i="5"/>
  <c r="T14" i="5"/>
  <c r="R14" i="5"/>
  <c r="S14" i="5" s="1"/>
  <c r="Q14" i="5"/>
  <c r="V14" i="5" s="1"/>
  <c r="Y14" i="5" s="1"/>
  <c r="M14" i="5"/>
  <c r="H14" i="5"/>
  <c r="D14" i="5"/>
  <c r="AH513" i="5" l="1"/>
  <c r="AG513" i="5"/>
  <c r="AC513" i="5"/>
  <c r="AE513" i="5" s="1"/>
  <c r="R513" i="5"/>
  <c r="S513" i="5" s="1"/>
  <c r="F513" i="5"/>
  <c r="E513" i="5"/>
  <c r="AH512" i="5"/>
  <c r="AG512" i="5"/>
  <c r="R512" i="5"/>
  <c r="S512" i="5" s="1"/>
  <c r="AC512" i="5"/>
  <c r="AE512" i="5" s="1"/>
  <c r="A512" i="5"/>
  <c r="E512" i="5"/>
  <c r="F512" i="5"/>
  <c r="AG511" i="5"/>
  <c r="E511" i="5"/>
  <c r="AC511" i="5"/>
  <c r="AE511" i="5" s="1"/>
  <c r="A511" i="5"/>
  <c r="AH511" i="5"/>
  <c r="F511" i="5"/>
  <c r="R511" i="5"/>
  <c r="S511" i="5" s="1"/>
  <c r="AG510" i="5"/>
  <c r="A510" i="5"/>
  <c r="AC510" i="5"/>
  <c r="AE510" i="5" s="1"/>
  <c r="AH510" i="5"/>
  <c r="E510" i="5"/>
  <c r="R510" i="5"/>
  <c r="S510" i="5" s="1"/>
  <c r="F510" i="5"/>
  <c r="AC509" i="5"/>
  <c r="AE509" i="5" s="1"/>
  <c r="E509" i="5"/>
  <c r="A509" i="5"/>
  <c r="F509" i="5"/>
  <c r="AG509" i="5"/>
  <c r="AH509" i="5"/>
  <c r="R509" i="5"/>
  <c r="S509" i="5" s="1"/>
  <c r="AH508" i="5"/>
  <c r="AC508" i="5"/>
  <c r="AE508" i="5" s="1"/>
  <c r="AG508" i="5"/>
  <c r="A508" i="5"/>
  <c r="R508" i="5"/>
  <c r="S508" i="5" s="1"/>
  <c r="E508" i="5"/>
  <c r="F508" i="5"/>
  <c r="F507" i="5"/>
  <c r="AC507" i="5"/>
  <c r="AE507" i="5" s="1"/>
  <c r="A507" i="5"/>
  <c r="AG507" i="5"/>
  <c r="AH507" i="5"/>
  <c r="E507" i="5"/>
  <c r="AH506" i="5"/>
  <c r="AG506" i="5"/>
  <c r="A506" i="5"/>
  <c r="E506" i="5"/>
  <c r="F506" i="5"/>
  <c r="AC506" i="5"/>
  <c r="AE506" i="5" s="1"/>
  <c r="R506" i="5"/>
  <c r="S506" i="5" s="1"/>
  <c r="R505" i="5"/>
  <c r="S505" i="5" s="1"/>
  <c r="F505" i="5"/>
  <c r="A505" i="5"/>
  <c r="AC505" i="5"/>
  <c r="AE505" i="5" s="1"/>
  <c r="AH505" i="5"/>
  <c r="E505" i="5"/>
  <c r="AG505" i="5"/>
  <c r="AH504" i="5"/>
  <c r="F504" i="5"/>
  <c r="A504" i="5"/>
  <c r="AC504" i="5"/>
  <c r="AE504" i="5" s="1"/>
  <c r="AG504" i="5"/>
  <c r="E504" i="5"/>
  <c r="R504" i="5"/>
  <c r="S504" i="5" s="1"/>
  <c r="R503" i="5"/>
  <c r="S503" i="5" s="1"/>
  <c r="F503" i="5"/>
  <c r="A503" i="5"/>
  <c r="AC503" i="5"/>
  <c r="AE503" i="5" s="1"/>
  <c r="E503" i="5"/>
  <c r="AH503" i="5"/>
  <c r="AG503" i="5"/>
  <c r="A502" i="5"/>
  <c r="AH502" i="5"/>
  <c r="R502" i="5"/>
  <c r="S502" i="5" s="1"/>
  <c r="AG502" i="5"/>
  <c r="AC502" i="5"/>
  <c r="AE502" i="5" s="1"/>
  <c r="F502" i="5"/>
  <c r="E502" i="5"/>
  <c r="AG501" i="5"/>
  <c r="E501" i="5"/>
  <c r="AC501" i="5"/>
  <c r="AE501" i="5" s="1"/>
  <c r="F501" i="5"/>
  <c r="AH501" i="5"/>
  <c r="R501" i="5"/>
  <c r="S501" i="5" s="1"/>
  <c r="A501" i="5"/>
  <c r="E500" i="5"/>
  <c r="AC500" i="5"/>
  <c r="AE500" i="5" s="1"/>
  <c r="F500" i="5"/>
  <c r="R500" i="5"/>
  <c r="S500" i="5" s="1"/>
  <c r="AG500" i="5"/>
  <c r="AH500" i="5"/>
  <c r="A500" i="5"/>
  <c r="E499" i="5"/>
  <c r="AC499" i="5"/>
  <c r="AE499" i="5" s="1"/>
  <c r="AG499" i="5"/>
  <c r="A499" i="5"/>
  <c r="F499" i="5"/>
  <c r="AH499" i="5"/>
  <c r="R499" i="5"/>
  <c r="S499" i="5" s="1"/>
  <c r="AH498" i="5"/>
  <c r="R498" i="5"/>
  <c r="S498" i="5" s="1"/>
  <c r="AC498" i="5"/>
  <c r="AE498" i="5" s="1"/>
  <c r="AG498" i="5"/>
  <c r="F498" i="5"/>
  <c r="A498" i="5"/>
  <c r="E498" i="5"/>
  <c r="F497" i="5"/>
  <c r="R497" i="5"/>
  <c r="S497" i="5" s="1"/>
  <c r="AG497" i="5"/>
  <c r="AC497" i="5"/>
  <c r="AE497" i="5" s="1"/>
  <c r="E497" i="5"/>
  <c r="A497" i="5"/>
  <c r="AH497" i="5"/>
  <c r="F496" i="5"/>
  <c r="AC496" i="5"/>
  <c r="AE496" i="5" s="1"/>
  <c r="R496" i="5"/>
  <c r="S496" i="5" s="1"/>
  <c r="AH496" i="5"/>
  <c r="A496" i="5"/>
  <c r="AG496" i="5"/>
  <c r="E496" i="5"/>
  <c r="A495" i="5"/>
  <c r="R495" i="5"/>
  <c r="S495" i="5" s="1"/>
  <c r="AC495" i="5"/>
  <c r="AE495" i="5" s="1"/>
  <c r="AG495" i="5"/>
  <c r="AH495" i="5"/>
  <c r="F495" i="5"/>
  <c r="E495" i="5"/>
  <c r="AC494" i="5"/>
  <c r="AE494" i="5" s="1"/>
  <c r="A494" i="5"/>
  <c r="E494" i="5"/>
  <c r="AH494" i="5"/>
  <c r="F494" i="5"/>
  <c r="AG494" i="5"/>
  <c r="F493" i="5"/>
  <c r="R493" i="5"/>
  <c r="S493" i="5" s="1"/>
  <c r="AG493" i="5"/>
  <c r="E493" i="5"/>
  <c r="A493" i="5"/>
  <c r="AC493" i="5"/>
  <c r="AE493" i="5" s="1"/>
  <c r="AH493" i="5"/>
  <c r="E492" i="5"/>
  <c r="F492" i="5"/>
  <c r="R492" i="5"/>
  <c r="S492" i="5" s="1"/>
  <c r="AC492" i="5"/>
  <c r="AE492" i="5" s="1"/>
  <c r="AG492" i="5"/>
  <c r="A492" i="5"/>
  <c r="AH492" i="5"/>
  <c r="R491" i="5"/>
  <c r="S491" i="5" s="1"/>
  <c r="F491" i="5"/>
  <c r="A491" i="5"/>
  <c r="AC491" i="5"/>
  <c r="AE491" i="5" s="1"/>
  <c r="E491" i="5"/>
  <c r="AG491" i="5"/>
  <c r="AH491" i="5"/>
  <c r="AC490" i="5"/>
  <c r="AE490" i="5" s="1"/>
  <c r="E490" i="5"/>
  <c r="AG490" i="5"/>
  <c r="AH490" i="5"/>
  <c r="R490" i="5"/>
  <c r="S490" i="5" s="1"/>
  <c r="F490" i="5"/>
  <c r="A490" i="5"/>
  <c r="AH489" i="5"/>
  <c r="AG489" i="5"/>
  <c r="AC489" i="5"/>
  <c r="AE489" i="5" s="1"/>
  <c r="R489" i="5"/>
  <c r="S489" i="5" s="1"/>
  <c r="A489" i="5"/>
  <c r="F489" i="5"/>
  <c r="E489" i="5"/>
  <c r="R488" i="5"/>
  <c r="S488" i="5" s="1"/>
  <c r="AH488" i="5"/>
  <c r="AG488" i="5"/>
  <c r="AC488" i="5"/>
  <c r="AE488" i="5" s="1"/>
  <c r="A488" i="5"/>
  <c r="F488" i="5"/>
  <c r="E488" i="5"/>
  <c r="F487" i="5"/>
  <c r="R487" i="5"/>
  <c r="S487" i="5" s="1"/>
  <c r="E487" i="5"/>
  <c r="AC487" i="5"/>
  <c r="AE487" i="5" s="1"/>
  <c r="AH486" i="5"/>
  <c r="AG486" i="5"/>
  <c r="AC486" i="5"/>
  <c r="AE486" i="5" s="1"/>
  <c r="R486" i="5"/>
  <c r="S486" i="5" s="1"/>
  <c r="F486" i="5"/>
  <c r="E486" i="5"/>
  <c r="F485" i="5"/>
  <c r="R485" i="5"/>
  <c r="S485" i="5" s="1"/>
  <c r="AC485" i="5"/>
  <c r="AE485" i="5" s="1"/>
  <c r="AH485" i="5"/>
  <c r="AG485" i="5"/>
  <c r="E485" i="5"/>
  <c r="AG484" i="5"/>
  <c r="AH484" i="5"/>
  <c r="AC484" i="5"/>
  <c r="AE484" i="5" s="1"/>
  <c r="R484" i="5"/>
  <c r="S484" i="5" s="1"/>
  <c r="F484" i="5"/>
  <c r="E484" i="5"/>
  <c r="E483" i="5"/>
  <c r="F483" i="5"/>
  <c r="AH483" i="5"/>
  <c r="AG483" i="5"/>
  <c r="R483" i="5"/>
  <c r="S483" i="5" s="1"/>
  <c r="AC483" i="5"/>
  <c r="AE483" i="5" s="1"/>
  <c r="AH482" i="5"/>
  <c r="AG482" i="5"/>
  <c r="AC482" i="5"/>
  <c r="AE482" i="5" s="1"/>
  <c r="E482" i="5"/>
  <c r="F482" i="5"/>
  <c r="R482" i="5"/>
  <c r="S482" i="5" s="1"/>
  <c r="F481" i="5"/>
  <c r="R481" i="5"/>
  <c r="S481" i="5" s="1"/>
  <c r="AC481" i="5"/>
  <c r="AE481" i="5" s="1"/>
  <c r="E481" i="5"/>
  <c r="AG481" i="5"/>
  <c r="AH481" i="5"/>
  <c r="R480" i="5"/>
  <c r="S480" i="5" s="1"/>
  <c r="E480" i="5"/>
  <c r="AG480" i="5"/>
  <c r="AH480" i="5"/>
  <c r="F480" i="5"/>
  <c r="AC480" i="5"/>
  <c r="AE480" i="5" s="1"/>
  <c r="AH479" i="5"/>
  <c r="AG479" i="5"/>
  <c r="AC479" i="5"/>
  <c r="AE479" i="5" s="1"/>
  <c r="R479" i="5"/>
  <c r="S479" i="5" s="1"/>
  <c r="F479" i="5"/>
  <c r="E479" i="5"/>
  <c r="AH478" i="5"/>
  <c r="AG478" i="5"/>
  <c r="AC478" i="5"/>
  <c r="AE478" i="5" s="1"/>
  <c r="R478" i="5"/>
  <c r="S478" i="5" s="1"/>
  <c r="F478" i="5"/>
  <c r="E478" i="5"/>
  <c r="AH477" i="5"/>
  <c r="AG477" i="5"/>
  <c r="AC477" i="5"/>
  <c r="AE477" i="5" s="1"/>
  <c r="R477" i="5"/>
  <c r="S477" i="5" s="1"/>
  <c r="F477" i="5"/>
  <c r="E477" i="5"/>
  <c r="AH476" i="5"/>
  <c r="AG476" i="5"/>
  <c r="AC476" i="5"/>
  <c r="AE476" i="5" s="1"/>
  <c r="R476" i="5"/>
  <c r="S476" i="5" s="1"/>
  <c r="F476" i="5"/>
  <c r="E476" i="5"/>
  <c r="AH475" i="5"/>
  <c r="AG475" i="5"/>
  <c r="AC475" i="5"/>
  <c r="AE475" i="5" s="1"/>
  <c r="R475" i="5"/>
  <c r="S475" i="5" s="1"/>
  <c r="F475" i="5"/>
  <c r="E475" i="5"/>
  <c r="AH474" i="5"/>
  <c r="AG474" i="5"/>
  <c r="AC474" i="5"/>
  <c r="AE474" i="5" s="1"/>
  <c r="R474" i="5"/>
  <c r="S474" i="5" s="1"/>
  <c r="F474" i="5"/>
  <c r="E474" i="5"/>
  <c r="AH473" i="5"/>
  <c r="AG473" i="5"/>
  <c r="AC473" i="5"/>
  <c r="AE473" i="5" s="1"/>
  <c r="R473" i="5"/>
  <c r="S473" i="5" s="1"/>
  <c r="F473" i="5"/>
  <c r="E473" i="5"/>
  <c r="AH472" i="5"/>
  <c r="AG472" i="5"/>
  <c r="AC472" i="5"/>
  <c r="AE472" i="5" s="1"/>
  <c r="R472" i="5"/>
  <c r="S472" i="5" s="1"/>
  <c r="F472" i="5"/>
  <c r="E472" i="5"/>
  <c r="AH471" i="5"/>
  <c r="AG471" i="5"/>
  <c r="AC471" i="5"/>
  <c r="AE471" i="5" s="1"/>
  <c r="R471" i="5"/>
  <c r="S471" i="5" s="1"/>
  <c r="F471" i="5"/>
  <c r="E471" i="5"/>
  <c r="AG470" i="5"/>
  <c r="AH470" i="5"/>
  <c r="AC470" i="5"/>
  <c r="AE470" i="5" s="1"/>
  <c r="R470" i="5"/>
  <c r="S470" i="5" s="1"/>
  <c r="F470" i="5"/>
  <c r="E470" i="5"/>
  <c r="AH469" i="5"/>
  <c r="AG469" i="5"/>
  <c r="AC469" i="5"/>
  <c r="AE469" i="5" s="1"/>
  <c r="R469" i="5"/>
  <c r="S469" i="5" s="1"/>
  <c r="F469" i="5"/>
  <c r="E469" i="5"/>
  <c r="AH468" i="5"/>
  <c r="AG468" i="5"/>
  <c r="AC468" i="5"/>
  <c r="AE468" i="5" s="1"/>
  <c r="R468" i="5"/>
  <c r="S468" i="5" s="1"/>
  <c r="F468" i="5"/>
  <c r="E468" i="5"/>
  <c r="AH467" i="5"/>
  <c r="AG467" i="5"/>
  <c r="AC467" i="5"/>
  <c r="AE467" i="5" s="1"/>
  <c r="R467" i="5"/>
  <c r="S467" i="5" s="1"/>
  <c r="F467" i="5"/>
  <c r="E467" i="5"/>
  <c r="AH466" i="5"/>
  <c r="AG466" i="5"/>
  <c r="AC466" i="5"/>
  <c r="AE466" i="5" s="1"/>
  <c r="R466" i="5"/>
  <c r="S466" i="5" s="1"/>
  <c r="F466" i="5"/>
  <c r="E466" i="5"/>
  <c r="AG465" i="5"/>
  <c r="AH465" i="5"/>
  <c r="AC465" i="5"/>
  <c r="AE465" i="5" s="1"/>
  <c r="R465" i="5"/>
  <c r="S465" i="5" s="1"/>
  <c r="F465" i="5"/>
  <c r="E465" i="5"/>
  <c r="AH464" i="5"/>
  <c r="AG464" i="5"/>
  <c r="AC464" i="5"/>
  <c r="AE464" i="5" s="1"/>
  <c r="R464" i="5"/>
  <c r="S464" i="5" s="1"/>
  <c r="F464" i="5"/>
  <c r="E464" i="5"/>
  <c r="AH463" i="5"/>
  <c r="AG463" i="5"/>
  <c r="AC463" i="5"/>
  <c r="AE463" i="5" s="1"/>
  <c r="R463" i="5"/>
  <c r="S463" i="5" s="1"/>
  <c r="F463" i="5"/>
  <c r="E463" i="5"/>
  <c r="AH462" i="5"/>
  <c r="AG462" i="5"/>
  <c r="AC462" i="5"/>
  <c r="AE462" i="5" s="1"/>
  <c r="R462" i="5"/>
  <c r="S462" i="5" s="1"/>
  <c r="F462" i="5"/>
  <c r="E462" i="5"/>
  <c r="AH461" i="5"/>
  <c r="AG461" i="5"/>
  <c r="AC461" i="5"/>
  <c r="AE461" i="5" s="1"/>
  <c r="R461" i="5"/>
  <c r="S461" i="5" s="1"/>
  <c r="F461" i="5"/>
  <c r="E461" i="5"/>
  <c r="AC460" i="5"/>
  <c r="AE460" i="5" s="1"/>
  <c r="AH460" i="5"/>
  <c r="AG460" i="5"/>
  <c r="R460" i="5"/>
  <c r="S460" i="5" s="1"/>
  <c r="F460" i="5"/>
  <c r="E460" i="5"/>
  <c r="R459" i="5"/>
  <c r="S459" i="5" s="1"/>
  <c r="AH459" i="5"/>
  <c r="AG459" i="5"/>
  <c r="AC459" i="5"/>
  <c r="AE459" i="5" s="1"/>
  <c r="F459" i="5"/>
  <c r="E459" i="5"/>
  <c r="R458" i="5"/>
  <c r="S458" i="5" s="1"/>
  <c r="F458" i="5"/>
  <c r="E458" i="5"/>
  <c r="AH458" i="5"/>
  <c r="AG458" i="5"/>
  <c r="AC458" i="5"/>
  <c r="AE458" i="5" s="1"/>
  <c r="AC457" i="5"/>
  <c r="AE457" i="5" s="1"/>
  <c r="R457" i="5"/>
  <c r="S457" i="5" s="1"/>
  <c r="E457" i="5"/>
  <c r="F457" i="5"/>
  <c r="AH457" i="5"/>
  <c r="AG457" i="5"/>
  <c r="AH456" i="5"/>
  <c r="AG456" i="5"/>
  <c r="AC456" i="5"/>
  <c r="AE456" i="5" s="1"/>
  <c r="R456" i="5"/>
  <c r="S456" i="5" s="1"/>
  <c r="F456" i="5"/>
  <c r="E456" i="5"/>
  <c r="AH455" i="5"/>
  <c r="AG455" i="5"/>
  <c r="AC455" i="5"/>
  <c r="AE455" i="5" s="1"/>
  <c r="R455" i="5"/>
  <c r="S455" i="5" s="1"/>
  <c r="F455" i="5"/>
  <c r="E455" i="5"/>
  <c r="AH454" i="5"/>
  <c r="AG454" i="5"/>
  <c r="AC454" i="5"/>
  <c r="AE454" i="5" s="1"/>
  <c r="R454" i="5"/>
  <c r="S454" i="5" s="1"/>
  <c r="F454" i="5"/>
  <c r="E454" i="5"/>
  <c r="R453" i="5"/>
  <c r="S453" i="5" s="1"/>
  <c r="F453" i="5"/>
  <c r="E453" i="5"/>
  <c r="AH453" i="5"/>
  <c r="AG453" i="5"/>
  <c r="AC453" i="5"/>
  <c r="AE453" i="5" s="1"/>
  <c r="AC452" i="5"/>
  <c r="AE452" i="5" s="1"/>
  <c r="R452" i="5"/>
  <c r="S452" i="5" s="1"/>
  <c r="F452" i="5"/>
  <c r="E452" i="5"/>
  <c r="AH452" i="5"/>
  <c r="AG452" i="5"/>
  <c r="R451" i="5"/>
  <c r="S451" i="5" s="1"/>
  <c r="AH451" i="5"/>
  <c r="AG451" i="5"/>
  <c r="AC451" i="5"/>
  <c r="AE451" i="5" s="1"/>
  <c r="F451" i="5"/>
  <c r="E451" i="5"/>
  <c r="R450" i="5"/>
  <c r="S450" i="5" s="1"/>
  <c r="AH450" i="5"/>
  <c r="AG450" i="5"/>
  <c r="AC450" i="5"/>
  <c r="AE450" i="5" s="1"/>
  <c r="F450" i="5"/>
  <c r="E450" i="5"/>
  <c r="AH449" i="5"/>
  <c r="AG449" i="5"/>
  <c r="AC449" i="5"/>
  <c r="AE449" i="5" s="1"/>
  <c r="R449" i="5"/>
  <c r="S449" i="5" s="1"/>
  <c r="F449" i="5"/>
  <c r="E449" i="5"/>
  <c r="F448" i="5"/>
  <c r="E448" i="5"/>
  <c r="AH448" i="5"/>
  <c r="AG448" i="5"/>
  <c r="AC448" i="5"/>
  <c r="AE448" i="5" s="1"/>
  <c r="R448" i="5"/>
  <c r="S448" i="5" s="1"/>
  <c r="F447" i="5"/>
  <c r="E447" i="5"/>
  <c r="AH447" i="5"/>
  <c r="AG447" i="5"/>
  <c r="AC447" i="5"/>
  <c r="AE447" i="5" s="1"/>
  <c r="R447" i="5"/>
  <c r="S447" i="5" s="1"/>
  <c r="AH446" i="5"/>
  <c r="AG446" i="5"/>
  <c r="AC446" i="5"/>
  <c r="AE446" i="5" s="1"/>
  <c r="R446" i="5"/>
  <c r="S446" i="5" s="1"/>
  <c r="F446" i="5"/>
  <c r="E446" i="5"/>
  <c r="AH445" i="5"/>
  <c r="AG445" i="5"/>
  <c r="AC445" i="5"/>
  <c r="AE445" i="5" s="1"/>
  <c r="R445" i="5"/>
  <c r="S445" i="5" s="1"/>
  <c r="F445" i="5"/>
  <c r="E445" i="5"/>
  <c r="AH444" i="5"/>
  <c r="AG444" i="5"/>
  <c r="AC444" i="5"/>
  <c r="AE444" i="5" s="1"/>
  <c r="R444" i="5"/>
  <c r="S444" i="5" s="1"/>
  <c r="F444" i="5"/>
  <c r="E444" i="5"/>
  <c r="F443" i="5"/>
  <c r="E443" i="5"/>
  <c r="AH443" i="5"/>
  <c r="AG443" i="5"/>
  <c r="AC443" i="5"/>
  <c r="AE443" i="5" s="1"/>
  <c r="R443" i="5"/>
  <c r="S443" i="5" s="1"/>
  <c r="F442" i="5"/>
  <c r="R442" i="5"/>
  <c r="S442" i="5" s="1"/>
  <c r="AC442" i="5"/>
  <c r="AE442" i="5" s="1"/>
  <c r="AH442" i="5"/>
  <c r="AG442" i="5"/>
  <c r="E442" i="5"/>
  <c r="R441" i="5"/>
  <c r="S441" i="5" s="1"/>
  <c r="E441" i="5"/>
  <c r="F441" i="5"/>
  <c r="AC441" i="5"/>
  <c r="AE441" i="5" s="1"/>
  <c r="AG441" i="5"/>
  <c r="AH441" i="5"/>
  <c r="E440" i="5"/>
  <c r="F440" i="5"/>
  <c r="R440" i="5"/>
  <c r="S440" i="5" s="1"/>
  <c r="AC440" i="5"/>
  <c r="AE440" i="5" s="1"/>
  <c r="AG440" i="5"/>
  <c r="AH440" i="5"/>
  <c r="E439" i="5"/>
  <c r="F439" i="5"/>
  <c r="R439" i="5"/>
  <c r="S439" i="5" s="1"/>
  <c r="AC439" i="5"/>
  <c r="AE439" i="5" s="1"/>
  <c r="AG439" i="5"/>
  <c r="AH439" i="5"/>
  <c r="F438" i="5"/>
  <c r="E438" i="5"/>
  <c r="AC438" i="5"/>
  <c r="AE438" i="5" s="1"/>
  <c r="AG438" i="5"/>
  <c r="AH438" i="5"/>
  <c r="R438" i="5"/>
  <c r="S438" i="5" s="1"/>
  <c r="AG437" i="5"/>
  <c r="R437" i="5"/>
  <c r="S437" i="5" s="1"/>
  <c r="AH437" i="5"/>
  <c r="E437" i="5"/>
  <c r="AC437" i="5"/>
  <c r="AE437" i="5" s="1"/>
  <c r="F437" i="5"/>
  <c r="AH436" i="5"/>
  <c r="AG436" i="5"/>
  <c r="AC436" i="5"/>
  <c r="AE436" i="5" s="1"/>
  <c r="R436" i="5"/>
  <c r="S436" i="5" s="1"/>
  <c r="F436" i="5"/>
  <c r="E436" i="5"/>
  <c r="F435" i="5"/>
  <c r="E435" i="5"/>
  <c r="AC435" i="5"/>
  <c r="AE435" i="5" s="1"/>
  <c r="AH435" i="5"/>
  <c r="AG435" i="5"/>
  <c r="R435" i="5"/>
  <c r="S435" i="5" s="1"/>
  <c r="AH434" i="5"/>
  <c r="AG434" i="5"/>
  <c r="AC434" i="5"/>
  <c r="AE434" i="5" s="1"/>
  <c r="E434" i="5"/>
  <c r="R434" i="5"/>
  <c r="S434" i="5" s="1"/>
  <c r="F434" i="5"/>
  <c r="AH433" i="5"/>
  <c r="AG433" i="5"/>
  <c r="AC433" i="5"/>
  <c r="AE433" i="5" s="1"/>
  <c r="R433" i="5"/>
  <c r="S433" i="5" s="1"/>
  <c r="E433" i="5"/>
  <c r="F433" i="5"/>
  <c r="AC432" i="5"/>
  <c r="AE432" i="5" s="1"/>
  <c r="R432" i="5"/>
  <c r="S432" i="5" s="1"/>
  <c r="F432" i="5"/>
  <c r="E432" i="5"/>
  <c r="AH432" i="5"/>
  <c r="AG432" i="5"/>
  <c r="E431" i="5"/>
  <c r="AH431" i="5"/>
  <c r="AG431" i="5"/>
  <c r="F431" i="5"/>
  <c r="R431" i="5"/>
  <c r="S431" i="5" s="1"/>
  <c r="AC431" i="5"/>
  <c r="AE431" i="5" s="1"/>
  <c r="F430" i="5"/>
  <c r="R430" i="5"/>
  <c r="S430" i="5" s="1"/>
  <c r="AC430" i="5"/>
  <c r="AE430" i="5" s="1"/>
  <c r="AG430" i="5"/>
  <c r="AH430" i="5"/>
  <c r="E430" i="5"/>
  <c r="AH429" i="5"/>
  <c r="AG429" i="5"/>
  <c r="AC429" i="5"/>
  <c r="AE429" i="5" s="1"/>
  <c r="R429" i="5"/>
  <c r="S429" i="5" s="1"/>
  <c r="F429" i="5"/>
  <c r="E429" i="5"/>
  <c r="AC428" i="5"/>
  <c r="AE428" i="5" s="1"/>
  <c r="F428" i="5"/>
  <c r="R428" i="5"/>
  <c r="S428" i="5" s="1"/>
  <c r="AH428" i="5"/>
  <c r="E428" i="5"/>
  <c r="AG428" i="5"/>
  <c r="F427" i="5"/>
  <c r="AC427" i="5"/>
  <c r="AE427" i="5" s="1"/>
  <c r="R427" i="5"/>
  <c r="S427" i="5" s="1"/>
  <c r="AG427" i="5"/>
  <c r="AH427" i="5"/>
  <c r="E427" i="5"/>
  <c r="F426" i="5"/>
  <c r="AH426" i="5"/>
  <c r="AG426" i="5"/>
  <c r="R426" i="5"/>
  <c r="S426" i="5" s="1"/>
  <c r="AC426" i="5"/>
  <c r="AE426" i="5" s="1"/>
  <c r="E426" i="5"/>
  <c r="R425" i="5"/>
  <c r="S425" i="5" s="1"/>
  <c r="AC425" i="5"/>
  <c r="AE425" i="5" s="1"/>
  <c r="E425" i="5"/>
  <c r="AG425" i="5"/>
  <c r="AH425" i="5"/>
  <c r="F425" i="5"/>
  <c r="R424" i="5"/>
  <c r="S424" i="5" s="1"/>
  <c r="AC424" i="5"/>
  <c r="AE424" i="5" s="1"/>
  <c r="AG424" i="5"/>
  <c r="AH424" i="5"/>
  <c r="F424" i="5"/>
  <c r="E424" i="5"/>
  <c r="F423" i="5"/>
  <c r="R423" i="5"/>
  <c r="S423" i="5" s="1"/>
  <c r="E423" i="5"/>
  <c r="AH423" i="5"/>
  <c r="AG423" i="5"/>
  <c r="AC423" i="5"/>
  <c r="AE423" i="5" s="1"/>
  <c r="AC422" i="5"/>
  <c r="AE422" i="5" s="1"/>
  <c r="AH422" i="5"/>
  <c r="R422" i="5"/>
  <c r="S422" i="5" s="1"/>
  <c r="AG422" i="5"/>
  <c r="E422" i="5"/>
  <c r="F422" i="5"/>
  <c r="AH421" i="5"/>
  <c r="E421" i="5"/>
  <c r="F421" i="5"/>
  <c r="AG421" i="5"/>
  <c r="R421" i="5"/>
  <c r="S421" i="5" s="1"/>
  <c r="AC421" i="5"/>
  <c r="AE421" i="5" s="1"/>
  <c r="AH420" i="5"/>
  <c r="AG420" i="5"/>
  <c r="E420" i="5"/>
  <c r="F420" i="5"/>
  <c r="R420" i="5"/>
  <c r="S420" i="5" s="1"/>
  <c r="AC420" i="5"/>
  <c r="AE420" i="5" s="1"/>
  <c r="AC419" i="5"/>
  <c r="AE419" i="5" s="1"/>
  <c r="R419" i="5"/>
  <c r="S419" i="5" s="1"/>
  <c r="F419" i="5"/>
  <c r="AH419" i="5"/>
  <c r="AG419" i="5"/>
  <c r="E419" i="5"/>
  <c r="AC418" i="5"/>
  <c r="AE418" i="5" s="1"/>
  <c r="E418" i="5"/>
  <c r="F418" i="5"/>
  <c r="R418" i="5"/>
  <c r="S418" i="5" s="1"/>
  <c r="AG418" i="5"/>
  <c r="AH418" i="5"/>
  <c r="E417" i="5"/>
  <c r="AG417" i="5"/>
  <c r="AH417" i="5"/>
  <c r="AC417" i="5"/>
  <c r="AE417" i="5" s="1"/>
  <c r="R417" i="5"/>
  <c r="S417" i="5" s="1"/>
  <c r="F417" i="5"/>
  <c r="E416" i="5"/>
  <c r="F416" i="5"/>
  <c r="R416" i="5"/>
  <c r="S416" i="5" s="1"/>
  <c r="AC416" i="5"/>
  <c r="AE416" i="5" s="1"/>
  <c r="AG416" i="5"/>
  <c r="AH416" i="5"/>
  <c r="AG415" i="5"/>
  <c r="AH415" i="5"/>
  <c r="F415" i="5"/>
  <c r="R415" i="5"/>
  <c r="S415" i="5" s="1"/>
  <c r="AC415" i="5"/>
  <c r="AE415" i="5" s="1"/>
  <c r="E415" i="5"/>
  <c r="R414" i="5"/>
  <c r="S414" i="5" s="1"/>
  <c r="F414" i="5"/>
  <c r="E414" i="5"/>
  <c r="AC414" i="5"/>
  <c r="AE414" i="5" s="1"/>
  <c r="AG414" i="5"/>
  <c r="AH414" i="5"/>
  <c r="AG413" i="5"/>
  <c r="AH413" i="5"/>
  <c r="F413" i="5"/>
  <c r="E413" i="5"/>
  <c r="R413" i="5"/>
  <c r="S413" i="5" s="1"/>
  <c r="AC413" i="5"/>
  <c r="AE413" i="5" s="1"/>
  <c r="E412" i="5"/>
  <c r="AC412" i="5"/>
  <c r="AE412" i="5" s="1"/>
  <c r="AG412" i="5"/>
  <c r="F412" i="5"/>
  <c r="R412" i="5"/>
  <c r="S412" i="5" s="1"/>
  <c r="AH412" i="5"/>
  <c r="F411" i="5"/>
  <c r="AG411" i="5"/>
  <c r="AH411" i="5"/>
  <c r="E411" i="5"/>
  <c r="R411" i="5"/>
  <c r="S411" i="5" s="1"/>
  <c r="AC411" i="5"/>
  <c r="AE411" i="5" s="1"/>
  <c r="E410" i="5"/>
  <c r="F410" i="5"/>
  <c r="R410" i="5"/>
  <c r="S410" i="5" s="1"/>
  <c r="AC410" i="5"/>
  <c r="AE410" i="5" s="1"/>
  <c r="AG410" i="5"/>
  <c r="AH410" i="5"/>
  <c r="E409" i="5"/>
  <c r="F409" i="5"/>
  <c r="R409" i="5"/>
  <c r="S409" i="5" s="1"/>
  <c r="AC409" i="5"/>
  <c r="AE409" i="5" s="1"/>
  <c r="AH409" i="5"/>
  <c r="AG409" i="5"/>
  <c r="AG408" i="5"/>
  <c r="AH408" i="5"/>
  <c r="E408" i="5"/>
  <c r="F408" i="5"/>
  <c r="R408" i="5"/>
  <c r="S408" i="5" s="1"/>
  <c r="AC408" i="5"/>
  <c r="AE408" i="5" s="1"/>
  <c r="E407" i="5"/>
  <c r="F407" i="5"/>
  <c r="AH407" i="5"/>
  <c r="AC407" i="5"/>
  <c r="AE407" i="5" s="1"/>
  <c r="R407" i="5"/>
  <c r="S407" i="5" s="1"/>
  <c r="AG407" i="5"/>
  <c r="E406" i="5"/>
  <c r="F406" i="5"/>
  <c r="AC406" i="5"/>
  <c r="AE406" i="5" s="1"/>
  <c r="R406" i="5"/>
  <c r="S406" i="5" s="1"/>
  <c r="AG406" i="5"/>
  <c r="AH406" i="5"/>
  <c r="AG405" i="5"/>
  <c r="AC405" i="5"/>
  <c r="AE405" i="5" s="1"/>
  <c r="AH405" i="5"/>
  <c r="R405" i="5"/>
  <c r="S405" i="5" s="1"/>
  <c r="F405" i="5"/>
  <c r="E405" i="5"/>
  <c r="R404" i="5"/>
  <c r="S404" i="5" s="1"/>
  <c r="A404" i="5"/>
  <c r="F404" i="5"/>
  <c r="E404" i="5"/>
  <c r="AH404" i="5"/>
  <c r="AG404" i="5"/>
  <c r="AC404" i="5"/>
  <c r="AE404" i="5" s="1"/>
  <c r="F403" i="5"/>
  <c r="A403" i="5"/>
  <c r="AH403" i="5"/>
  <c r="AG403" i="5"/>
  <c r="R403" i="5"/>
  <c r="S403" i="5" s="1"/>
  <c r="E403" i="5"/>
  <c r="AC403" i="5"/>
  <c r="AE403" i="5" s="1"/>
  <c r="E402" i="5"/>
  <c r="R402" i="5"/>
  <c r="S402" i="5" s="1"/>
  <c r="F402" i="5"/>
  <c r="AG402" i="5"/>
  <c r="A402" i="5"/>
  <c r="AC402" i="5"/>
  <c r="AE402" i="5" s="1"/>
  <c r="AH402" i="5"/>
  <c r="AC401" i="5"/>
  <c r="AD401" i="5"/>
  <c r="F401" i="5"/>
  <c r="E401" i="5"/>
  <c r="R401" i="5"/>
  <c r="S401" i="5" s="1"/>
  <c r="R400" i="5"/>
  <c r="S400" i="5" s="1"/>
  <c r="AC400" i="5"/>
  <c r="AE400" i="5" s="1"/>
  <c r="AG400" i="5"/>
  <c r="AH400" i="5"/>
  <c r="F400" i="5"/>
  <c r="E400" i="5"/>
  <c r="AC399" i="5"/>
  <c r="AE399" i="5" s="1"/>
  <c r="R399" i="5"/>
  <c r="S399" i="5" s="1"/>
  <c r="F399" i="5"/>
  <c r="E399" i="5"/>
  <c r="AG399" i="5"/>
  <c r="AH399" i="5"/>
  <c r="AH398" i="5"/>
  <c r="AG398" i="5"/>
  <c r="AC398" i="5"/>
  <c r="AE398" i="5" s="1"/>
  <c r="R398" i="5"/>
  <c r="S398" i="5" s="1"/>
  <c r="F398" i="5"/>
  <c r="E398" i="5"/>
  <c r="AH397" i="5"/>
  <c r="R397" i="5"/>
  <c r="S397" i="5" s="1"/>
  <c r="F397" i="5"/>
  <c r="E397" i="5"/>
  <c r="AG397" i="5"/>
  <c r="AC397" i="5"/>
  <c r="AE397" i="5" s="1"/>
  <c r="F396" i="5"/>
  <c r="E396" i="5"/>
  <c r="AH396" i="5"/>
  <c r="R396" i="5"/>
  <c r="S396" i="5" s="1"/>
  <c r="AG396" i="5"/>
  <c r="AC396" i="5"/>
  <c r="AE396" i="5" s="1"/>
  <c r="AH395" i="5"/>
  <c r="E395" i="5"/>
  <c r="F395" i="5"/>
  <c r="R395" i="5"/>
  <c r="S395" i="5" s="1"/>
  <c r="AC395" i="5"/>
  <c r="AE395" i="5" s="1"/>
  <c r="AG395" i="5"/>
  <c r="F394" i="5"/>
  <c r="R394" i="5"/>
  <c r="S394" i="5" s="1"/>
  <c r="AC394" i="5"/>
  <c r="AE394" i="5" s="1"/>
  <c r="AG394" i="5"/>
  <c r="AH394" i="5"/>
  <c r="E394" i="5"/>
  <c r="AH393" i="5"/>
  <c r="AC393" i="5"/>
  <c r="AE393" i="5" s="1"/>
  <c r="R393" i="5"/>
  <c r="S393" i="5" s="1"/>
  <c r="F393" i="5"/>
  <c r="E393" i="5"/>
  <c r="AG393" i="5"/>
  <c r="F392" i="5"/>
  <c r="E392" i="5"/>
  <c r="AC392" i="5"/>
  <c r="AE392" i="5" s="1"/>
  <c r="R392" i="5"/>
  <c r="S392" i="5" s="1"/>
  <c r="AH392" i="5"/>
  <c r="AG392" i="5"/>
  <c r="AH391" i="5"/>
  <c r="AG391" i="5"/>
  <c r="AC391" i="5"/>
  <c r="AE391" i="5" s="1"/>
  <c r="R391" i="5"/>
  <c r="S391" i="5" s="1"/>
  <c r="F391" i="5"/>
  <c r="E391" i="5"/>
  <c r="AH390" i="5"/>
  <c r="E390" i="5"/>
  <c r="AG390" i="5"/>
  <c r="AC390" i="5"/>
  <c r="AE390" i="5" s="1"/>
  <c r="R390" i="5"/>
  <c r="S390" i="5" s="1"/>
  <c r="F390" i="5"/>
  <c r="AH389" i="5"/>
  <c r="AG389" i="5"/>
  <c r="AC389" i="5"/>
  <c r="AE389" i="5" s="1"/>
  <c r="R389" i="5"/>
  <c r="S389" i="5" s="1"/>
  <c r="F389" i="5"/>
  <c r="E389" i="5"/>
  <c r="AH388" i="5"/>
  <c r="AG388" i="5"/>
  <c r="AC388" i="5"/>
  <c r="AE388" i="5" s="1"/>
  <c r="R388" i="5"/>
  <c r="S388" i="5" s="1"/>
  <c r="F388" i="5"/>
  <c r="E388" i="5"/>
  <c r="E387" i="5"/>
  <c r="AH387" i="5"/>
  <c r="AG387" i="5"/>
  <c r="AC387" i="5"/>
  <c r="AE387" i="5" s="1"/>
  <c r="R387" i="5"/>
  <c r="S387" i="5" s="1"/>
  <c r="F387" i="5"/>
  <c r="AH386" i="5"/>
  <c r="E386" i="5"/>
  <c r="F386" i="5"/>
  <c r="R386" i="5"/>
  <c r="S386" i="5" s="1"/>
  <c r="AC386" i="5"/>
  <c r="AE386" i="5" s="1"/>
  <c r="AG386" i="5"/>
  <c r="AH385" i="5"/>
  <c r="AG385" i="5"/>
  <c r="AC385" i="5"/>
  <c r="AE385" i="5" s="1"/>
  <c r="R385" i="5"/>
  <c r="S385" i="5" s="1"/>
  <c r="F385" i="5"/>
  <c r="E385" i="5"/>
  <c r="AH384" i="5"/>
  <c r="AG384" i="5"/>
  <c r="AC384" i="5"/>
  <c r="AE384" i="5" s="1"/>
  <c r="R384" i="5"/>
  <c r="S384" i="5" s="1"/>
  <c r="F384" i="5"/>
  <c r="E384" i="5"/>
  <c r="AH383" i="5"/>
  <c r="AG383" i="5"/>
  <c r="AC383" i="5"/>
  <c r="AE383" i="5" s="1"/>
  <c r="R383" i="5"/>
  <c r="S383" i="5" s="1"/>
  <c r="F383" i="5"/>
  <c r="E383" i="5"/>
  <c r="AH382" i="5"/>
  <c r="AG382" i="5"/>
  <c r="AC382" i="5"/>
  <c r="AE382" i="5" s="1"/>
  <c r="R382" i="5"/>
  <c r="S382" i="5" s="1"/>
  <c r="F382" i="5"/>
  <c r="E382" i="5"/>
  <c r="AG381" i="5"/>
  <c r="AH381" i="5"/>
  <c r="E381" i="5"/>
  <c r="AC381" i="5"/>
  <c r="AE381" i="5" s="1"/>
  <c r="R381" i="5"/>
  <c r="S381" i="5" s="1"/>
  <c r="F381" i="5"/>
  <c r="AH380" i="5"/>
  <c r="AG380" i="5"/>
  <c r="AC380" i="5"/>
  <c r="AE380" i="5" s="1"/>
  <c r="R380" i="5"/>
  <c r="S380" i="5" s="1"/>
  <c r="F380" i="5"/>
  <c r="E380" i="5"/>
  <c r="AH379" i="5"/>
  <c r="AG379" i="5"/>
  <c r="AC379" i="5"/>
  <c r="AE379" i="5" s="1"/>
  <c r="R379" i="5"/>
  <c r="S379" i="5" s="1"/>
  <c r="F379" i="5"/>
  <c r="E379" i="5"/>
  <c r="AH378" i="5"/>
  <c r="AG378" i="5"/>
  <c r="AC378" i="5"/>
  <c r="AE378" i="5" s="1"/>
  <c r="R378" i="5"/>
  <c r="S378" i="5" s="1"/>
  <c r="F378" i="5"/>
  <c r="E378" i="5"/>
  <c r="AC377" i="5"/>
  <c r="AE377" i="5" s="1"/>
  <c r="R377" i="5"/>
  <c r="S377" i="5" s="1"/>
  <c r="F377" i="5"/>
  <c r="E377" i="5"/>
  <c r="AG377" i="5"/>
  <c r="AH377" i="5"/>
  <c r="AG376" i="5"/>
  <c r="AH376" i="5"/>
  <c r="F376" i="5"/>
  <c r="E376" i="5"/>
  <c r="R376" i="5"/>
  <c r="S376" i="5" s="1"/>
  <c r="AC376" i="5"/>
  <c r="AE376" i="5" s="1"/>
  <c r="AH375" i="5"/>
  <c r="AC375" i="5"/>
  <c r="AE375" i="5" s="1"/>
  <c r="R375" i="5"/>
  <c r="S375" i="5" s="1"/>
  <c r="F375" i="5"/>
  <c r="E375" i="5"/>
  <c r="AG375" i="5"/>
  <c r="AH374" i="5"/>
  <c r="R374" i="5"/>
  <c r="S374" i="5" s="1"/>
  <c r="AC374" i="5"/>
  <c r="AE374" i="5" s="1"/>
  <c r="AG374" i="5"/>
  <c r="E374" i="5"/>
  <c r="F374" i="5"/>
  <c r="E373" i="5"/>
  <c r="F373" i="5"/>
  <c r="AC373" i="5"/>
  <c r="AE373" i="5" s="1"/>
  <c r="AG373" i="5"/>
  <c r="AH373" i="5"/>
  <c r="R373" i="5"/>
  <c r="S373" i="5" s="1"/>
  <c r="AC372" i="5"/>
  <c r="AE372" i="5" s="1"/>
  <c r="AG372" i="5"/>
  <c r="AH372" i="5"/>
  <c r="F372" i="5"/>
  <c r="E372" i="5"/>
  <c r="R372" i="5"/>
  <c r="S372" i="5" s="1"/>
  <c r="AH371" i="5"/>
  <c r="AG371" i="5"/>
  <c r="AC371" i="5"/>
  <c r="AE371" i="5" s="1"/>
  <c r="R371" i="5"/>
  <c r="S371" i="5" s="1"/>
  <c r="E371" i="5"/>
  <c r="F371" i="5"/>
  <c r="E370" i="5"/>
  <c r="F370" i="5"/>
  <c r="R370" i="5"/>
  <c r="S370" i="5" s="1"/>
  <c r="AC370" i="5"/>
  <c r="AE370" i="5" s="1"/>
  <c r="AG370" i="5"/>
  <c r="AH370" i="5"/>
  <c r="AG369" i="5"/>
  <c r="AH369" i="5"/>
  <c r="AC369" i="5"/>
  <c r="AE369" i="5" s="1"/>
  <c r="R369" i="5"/>
  <c r="S369" i="5" s="1"/>
  <c r="F369" i="5"/>
  <c r="E369" i="5"/>
  <c r="AG368" i="5"/>
  <c r="AC368" i="5"/>
  <c r="AE368" i="5" s="1"/>
  <c r="R368" i="5"/>
  <c r="S368" i="5" s="1"/>
  <c r="F368" i="5"/>
  <c r="E368" i="5"/>
  <c r="AH368" i="5"/>
  <c r="AC367" i="5"/>
  <c r="AE367" i="5" s="1"/>
  <c r="R367" i="5"/>
  <c r="S367" i="5" s="1"/>
  <c r="F367" i="5"/>
  <c r="E367" i="5"/>
  <c r="AH367" i="5"/>
  <c r="AG367" i="5"/>
  <c r="AH366" i="5"/>
  <c r="AG366" i="5"/>
  <c r="AC366" i="5"/>
  <c r="AE366" i="5" s="1"/>
  <c r="R366" i="5"/>
  <c r="S366" i="5" s="1"/>
  <c r="F366" i="5"/>
  <c r="E366" i="5"/>
  <c r="AH365" i="5"/>
  <c r="AG365" i="5"/>
  <c r="AC365" i="5"/>
  <c r="AE365" i="5" s="1"/>
  <c r="R365" i="5"/>
  <c r="S365" i="5" s="1"/>
  <c r="F365" i="5"/>
  <c r="E365" i="5"/>
  <c r="AH364" i="5"/>
  <c r="AC364" i="5"/>
  <c r="AE364" i="5" s="1"/>
  <c r="R364" i="5"/>
  <c r="S364" i="5" s="1"/>
  <c r="F364" i="5"/>
  <c r="E364" i="5"/>
  <c r="AG364" i="5"/>
  <c r="F363" i="5"/>
  <c r="E363" i="5"/>
  <c r="AH363" i="5"/>
  <c r="AG363" i="5"/>
  <c r="AC363" i="5"/>
  <c r="AE363" i="5" s="1"/>
  <c r="R363" i="5"/>
  <c r="S363" i="5" s="1"/>
  <c r="AC362" i="5"/>
  <c r="AE362" i="5" s="1"/>
  <c r="R362" i="5"/>
  <c r="S362" i="5" s="1"/>
  <c r="F362" i="5"/>
  <c r="E362" i="5"/>
  <c r="AH362" i="5"/>
  <c r="AG362" i="5"/>
  <c r="AH361" i="5"/>
  <c r="AG361" i="5"/>
  <c r="R361" i="5"/>
  <c r="S361" i="5" s="1"/>
  <c r="F361" i="5"/>
  <c r="E361" i="5"/>
  <c r="AC361" i="5"/>
  <c r="AE361" i="5" s="1"/>
  <c r="AH360" i="5"/>
  <c r="AG360" i="5"/>
  <c r="R360" i="5"/>
  <c r="S360" i="5" s="1"/>
  <c r="F360" i="5"/>
  <c r="E360" i="5"/>
  <c r="AC360" i="5"/>
  <c r="AE360" i="5" s="1"/>
  <c r="R359" i="5"/>
  <c r="S359" i="5" s="1"/>
  <c r="F359" i="5"/>
  <c r="E359" i="5"/>
  <c r="AH359" i="5"/>
  <c r="AG359" i="5"/>
  <c r="AC359" i="5"/>
  <c r="AE359" i="5" s="1"/>
  <c r="AD358" i="5"/>
  <c r="AC358" i="5"/>
  <c r="AE358" i="5" s="1"/>
  <c r="F358" i="5"/>
  <c r="E358" i="5"/>
  <c r="R358" i="5"/>
  <c r="S358" i="5" s="1"/>
  <c r="R357" i="5"/>
  <c r="S357" i="5" s="1"/>
  <c r="AC357" i="5"/>
  <c r="AE357" i="5" s="1"/>
  <c r="AG357" i="5"/>
  <c r="AH357" i="5"/>
  <c r="E357" i="5"/>
  <c r="F357" i="5"/>
  <c r="E356" i="5"/>
  <c r="F356" i="5"/>
  <c r="R356" i="5"/>
  <c r="S356" i="5" s="1"/>
  <c r="AC356" i="5"/>
  <c r="AE356" i="5" s="1"/>
  <c r="AG356" i="5"/>
  <c r="AH356" i="5"/>
  <c r="AG355" i="5"/>
  <c r="E355" i="5"/>
  <c r="F355" i="5"/>
  <c r="R355" i="5"/>
  <c r="S355" i="5" s="1"/>
  <c r="AC355" i="5"/>
  <c r="AE355" i="5" s="1"/>
  <c r="AH355" i="5"/>
  <c r="E354" i="5"/>
  <c r="F354" i="5"/>
  <c r="R354" i="5"/>
  <c r="S354" i="5" s="1"/>
  <c r="AC354" i="5"/>
  <c r="AE354" i="5" s="1"/>
  <c r="AG354" i="5"/>
  <c r="AH354" i="5"/>
  <c r="AG353" i="5"/>
  <c r="E353" i="5"/>
  <c r="F353" i="5"/>
  <c r="R353" i="5"/>
  <c r="S353" i="5" s="1"/>
  <c r="AC353" i="5"/>
  <c r="AE353" i="5" s="1"/>
  <c r="AH353" i="5"/>
  <c r="E352" i="5"/>
  <c r="R352" i="5"/>
  <c r="S352" i="5" s="1"/>
  <c r="AC352" i="5"/>
  <c r="AE352" i="5" s="1"/>
  <c r="AG352" i="5"/>
  <c r="AH352" i="5"/>
  <c r="F352" i="5"/>
  <c r="E351" i="5"/>
  <c r="F351" i="5"/>
  <c r="R351" i="5"/>
  <c r="S351" i="5" s="1"/>
  <c r="AC351" i="5"/>
  <c r="AE351" i="5" s="1"/>
  <c r="AG351" i="5"/>
  <c r="AH351" i="5"/>
  <c r="AH350" i="5"/>
  <c r="E350" i="5"/>
  <c r="F350" i="5"/>
  <c r="R350" i="5"/>
  <c r="S350" i="5" s="1"/>
  <c r="AC350" i="5"/>
  <c r="AE350" i="5" s="1"/>
  <c r="AG350" i="5"/>
  <c r="R349" i="5"/>
  <c r="S349" i="5" s="1"/>
  <c r="F349" i="5"/>
  <c r="E349" i="5"/>
  <c r="AG349" i="5"/>
  <c r="AH349" i="5"/>
  <c r="AC349" i="5"/>
  <c r="AE349" i="5" s="1"/>
  <c r="AH348" i="5"/>
  <c r="AG348" i="5"/>
  <c r="AC348" i="5"/>
  <c r="AE348" i="5" s="1"/>
  <c r="R348" i="5"/>
  <c r="S348" i="5" s="1"/>
  <c r="F348" i="5"/>
  <c r="E348" i="5"/>
  <c r="AH347" i="5"/>
  <c r="AG347" i="5"/>
  <c r="AC347" i="5"/>
  <c r="AE347" i="5" s="1"/>
  <c r="R347" i="5"/>
  <c r="S347" i="5" s="1"/>
  <c r="F347" i="5"/>
  <c r="E347" i="5"/>
  <c r="F346" i="5"/>
  <c r="E346" i="5"/>
  <c r="AH346" i="5"/>
  <c r="AG346" i="5"/>
  <c r="AC346" i="5"/>
  <c r="AE346" i="5" s="1"/>
  <c r="R346" i="5"/>
  <c r="S346" i="5" s="1"/>
  <c r="E345" i="5"/>
  <c r="F345" i="5"/>
  <c r="R345" i="5"/>
  <c r="S345" i="5" s="1"/>
  <c r="AC345" i="5"/>
  <c r="AE345" i="5" s="1"/>
  <c r="AG345" i="5"/>
  <c r="AH345" i="5"/>
  <c r="AC344" i="5"/>
  <c r="AE344" i="5" s="1"/>
  <c r="F344" i="5"/>
  <c r="E344" i="5"/>
  <c r="AG344" i="5"/>
  <c r="AH344" i="5"/>
  <c r="R344" i="5"/>
  <c r="S344" i="5" s="1"/>
  <c r="AC343" i="5"/>
  <c r="AE343" i="5" s="1"/>
  <c r="AG343" i="5"/>
  <c r="AH343" i="5"/>
  <c r="E343" i="5"/>
  <c r="F343" i="5"/>
  <c r="R343" i="5"/>
  <c r="S343" i="5" s="1"/>
  <c r="F342" i="5"/>
  <c r="E342" i="5"/>
  <c r="AH342" i="5"/>
  <c r="AC342" i="5"/>
  <c r="AE342" i="5" s="1"/>
  <c r="AG342" i="5"/>
  <c r="R342" i="5"/>
  <c r="S342" i="5" s="1"/>
  <c r="E341" i="5"/>
  <c r="AH341" i="5"/>
  <c r="F341" i="5"/>
  <c r="AC341" i="5"/>
  <c r="AE341" i="5" s="1"/>
  <c r="AG341" i="5"/>
  <c r="R341" i="5"/>
  <c r="S341" i="5" s="1"/>
  <c r="AC340" i="5"/>
  <c r="AE340" i="5" s="1"/>
  <c r="AG340" i="5"/>
  <c r="E340" i="5"/>
  <c r="F340" i="5"/>
  <c r="AH340" i="5"/>
  <c r="R340" i="5"/>
  <c r="S340" i="5" s="1"/>
  <c r="AC339" i="5"/>
  <c r="AE339" i="5" s="1"/>
  <c r="R339" i="5"/>
  <c r="S339" i="5" s="1"/>
  <c r="E339" i="5"/>
  <c r="F339" i="5"/>
  <c r="AH339" i="5"/>
  <c r="AG339" i="5"/>
  <c r="AH338" i="5"/>
  <c r="E338" i="5"/>
  <c r="AG338" i="5"/>
  <c r="AC338" i="5"/>
  <c r="AE338" i="5" s="1"/>
  <c r="R338" i="5"/>
  <c r="S338" i="5" s="1"/>
  <c r="F338" i="5"/>
  <c r="AH337" i="5"/>
  <c r="R337" i="5"/>
  <c r="S337" i="5" s="1"/>
  <c r="AG337" i="5"/>
  <c r="F337" i="5"/>
  <c r="AC337" i="5"/>
  <c r="AE337" i="5" s="1"/>
  <c r="E337" i="5"/>
  <c r="AG336" i="5"/>
  <c r="R336" i="5"/>
  <c r="S336" i="5" s="1"/>
  <c r="AC336" i="5"/>
  <c r="AE336" i="5" s="1"/>
  <c r="AH336" i="5"/>
  <c r="E336" i="5"/>
  <c r="F336" i="5"/>
  <c r="AG335" i="5"/>
  <c r="AH335" i="5"/>
  <c r="F335" i="5"/>
  <c r="E335" i="5"/>
  <c r="A335" i="5"/>
  <c r="R335" i="5"/>
  <c r="S335" i="5" s="1"/>
  <c r="AC335" i="5"/>
  <c r="AE335" i="5" s="1"/>
  <c r="AH334" i="5"/>
  <c r="AG334" i="5"/>
  <c r="AC334" i="5"/>
  <c r="AE334" i="5" s="1"/>
  <c r="F334" i="5"/>
  <c r="E334" i="5"/>
  <c r="R334" i="5"/>
  <c r="S334" i="5" s="1"/>
  <c r="E333" i="5"/>
  <c r="AH333" i="5"/>
  <c r="AG333" i="5"/>
  <c r="AC333" i="5"/>
  <c r="AE333" i="5" s="1"/>
  <c r="R333" i="5"/>
  <c r="S333" i="5" s="1"/>
  <c r="F333" i="5"/>
  <c r="AH332" i="5"/>
  <c r="AC332" i="5"/>
  <c r="AE332" i="5" s="1"/>
  <c r="AG332" i="5"/>
  <c r="E332" i="5"/>
  <c r="F332" i="5"/>
  <c r="R332" i="5"/>
  <c r="S332" i="5" s="1"/>
  <c r="AG331" i="5"/>
  <c r="AH331" i="5"/>
  <c r="F331" i="5"/>
  <c r="R331" i="5"/>
  <c r="S331" i="5" s="1"/>
  <c r="AC331" i="5"/>
  <c r="AE331" i="5" s="1"/>
  <c r="E331" i="5"/>
  <c r="AH330" i="5"/>
  <c r="AG330" i="5"/>
  <c r="R330" i="5"/>
  <c r="S330" i="5" s="1"/>
  <c r="AC330" i="5"/>
  <c r="AE330" i="5" s="1"/>
  <c r="F330" i="5"/>
  <c r="E330" i="5"/>
  <c r="E329" i="5"/>
  <c r="R329" i="5"/>
  <c r="S329" i="5" s="1"/>
  <c r="F329" i="5"/>
  <c r="AG329" i="5"/>
  <c r="AC329" i="5"/>
  <c r="AE329" i="5" s="1"/>
  <c r="AH329" i="5"/>
  <c r="R328" i="5"/>
  <c r="S328" i="5" s="1"/>
  <c r="E328" i="5"/>
  <c r="AH328" i="5"/>
  <c r="AG328" i="5"/>
  <c r="F328" i="5"/>
  <c r="AC328" i="5"/>
  <c r="AE328" i="5" s="1"/>
  <c r="R327" i="5"/>
  <c r="S327" i="5" s="1"/>
  <c r="AC327" i="5"/>
  <c r="AE327" i="5" s="1"/>
  <c r="AG327" i="5"/>
  <c r="AH327" i="5"/>
  <c r="E327" i="5"/>
  <c r="F327" i="5"/>
  <c r="AC326" i="5"/>
  <c r="AE326" i="5" s="1"/>
  <c r="AG326" i="5"/>
  <c r="F326" i="5"/>
  <c r="E326" i="5"/>
  <c r="AH326" i="5"/>
  <c r="R326" i="5"/>
  <c r="S326" i="5" s="1"/>
  <c r="AC325" i="5"/>
  <c r="AE325" i="5" s="1"/>
  <c r="R325" i="5"/>
  <c r="S325" i="5" s="1"/>
  <c r="AG325" i="5"/>
  <c r="F325" i="5"/>
  <c r="E325" i="5"/>
  <c r="AH325" i="5"/>
  <c r="AC324" i="5"/>
  <c r="AE324" i="5" s="1"/>
  <c r="R324" i="5"/>
  <c r="S324" i="5" s="1"/>
  <c r="AG324" i="5"/>
  <c r="AH324" i="5"/>
  <c r="E324" i="5"/>
  <c r="F324" i="5"/>
  <c r="AC323" i="5"/>
  <c r="AE323" i="5" s="1"/>
  <c r="AH323" i="5"/>
  <c r="AG323" i="5"/>
  <c r="E323" i="5"/>
  <c r="F323" i="5"/>
  <c r="R323" i="5"/>
  <c r="S323" i="5" s="1"/>
  <c r="E322" i="5"/>
  <c r="F322" i="5"/>
  <c r="R322" i="5"/>
  <c r="S322" i="5" s="1"/>
  <c r="AC322" i="5"/>
  <c r="AE322" i="5" s="1"/>
  <c r="AG322" i="5"/>
  <c r="AH322" i="5"/>
  <c r="AH321" i="5"/>
  <c r="AG321" i="5"/>
  <c r="AC321" i="5"/>
  <c r="AE321" i="5" s="1"/>
  <c r="F321" i="5"/>
  <c r="E321" i="5"/>
  <c r="R321" i="5"/>
  <c r="S321" i="5" s="1"/>
  <c r="AG320" i="5"/>
  <c r="AC320" i="5"/>
  <c r="AE320" i="5" s="1"/>
  <c r="E320" i="5"/>
  <c r="F320" i="5"/>
  <c r="R320" i="5"/>
  <c r="S320" i="5" s="1"/>
  <c r="AH320" i="5"/>
  <c r="E319" i="5"/>
  <c r="AH319" i="5"/>
  <c r="AG319" i="5"/>
  <c r="AC319" i="5"/>
  <c r="AE319" i="5" s="1"/>
  <c r="R319" i="5"/>
  <c r="S319" i="5" s="1"/>
  <c r="F319" i="5"/>
  <c r="R318" i="5"/>
  <c r="S318" i="5" s="1"/>
  <c r="AG318" i="5"/>
  <c r="AC318" i="5"/>
  <c r="AE318" i="5" s="1"/>
  <c r="F318" i="5"/>
  <c r="AH318" i="5"/>
  <c r="E318" i="5"/>
  <c r="F317" i="5"/>
  <c r="E317" i="5"/>
  <c r="AH317" i="5"/>
  <c r="AG317" i="5"/>
  <c r="AC317" i="5"/>
  <c r="AE317" i="5" s="1"/>
  <c r="R317" i="5"/>
  <c r="S317" i="5" s="1"/>
  <c r="F316" i="5"/>
  <c r="AC316" i="5"/>
  <c r="AE316" i="5" s="1"/>
  <c r="R316" i="5"/>
  <c r="S316" i="5" s="1"/>
  <c r="AG316" i="5"/>
  <c r="AH316" i="5"/>
  <c r="E316" i="5"/>
  <c r="AD315" i="5"/>
  <c r="AC315" i="5"/>
  <c r="AE315" i="5" s="1"/>
  <c r="R315" i="5"/>
  <c r="S315" i="5" s="1"/>
  <c r="E315" i="5"/>
  <c r="F315" i="5"/>
  <c r="AH314" i="5"/>
  <c r="AG314" i="5"/>
  <c r="AC314" i="5"/>
  <c r="AE314" i="5" s="1"/>
  <c r="R314" i="5"/>
  <c r="S314" i="5" s="1"/>
  <c r="F314" i="5"/>
  <c r="E314" i="5"/>
  <c r="AH313" i="5"/>
  <c r="AG313" i="5"/>
  <c r="AC313" i="5"/>
  <c r="AE313" i="5" s="1"/>
  <c r="R313" i="5"/>
  <c r="S313" i="5" s="1"/>
  <c r="E313" i="5"/>
  <c r="F313" i="5"/>
  <c r="AH312" i="5"/>
  <c r="E312" i="5"/>
  <c r="F312" i="5"/>
  <c r="AC312" i="5"/>
  <c r="AE312" i="5" s="1"/>
  <c r="R312" i="5"/>
  <c r="S312" i="5" s="1"/>
  <c r="AG312" i="5"/>
  <c r="R311" i="5"/>
  <c r="S311" i="5" s="1"/>
  <c r="AC311" i="5"/>
  <c r="AE311" i="5" s="1"/>
  <c r="AG311" i="5"/>
  <c r="AH311" i="5"/>
  <c r="E311" i="5"/>
  <c r="F311" i="5"/>
  <c r="AC310" i="5"/>
  <c r="AE310" i="5" s="1"/>
  <c r="R310" i="5"/>
  <c r="S310" i="5" s="1"/>
  <c r="E310" i="5"/>
  <c r="F310" i="5"/>
  <c r="AG310" i="5"/>
  <c r="AH310" i="5"/>
  <c r="AG309" i="5"/>
  <c r="AC309" i="5"/>
  <c r="AE309" i="5" s="1"/>
  <c r="R309" i="5"/>
  <c r="S309" i="5" s="1"/>
  <c r="F309" i="5"/>
  <c r="E309" i="5"/>
  <c r="AH309" i="5"/>
  <c r="R308" i="5"/>
  <c r="S308" i="5" s="1"/>
  <c r="AC308" i="5"/>
  <c r="AE308" i="5" s="1"/>
  <c r="AG308" i="5"/>
  <c r="AH308" i="5"/>
  <c r="E308" i="5"/>
  <c r="F308" i="5"/>
  <c r="F307" i="5"/>
  <c r="R307" i="5"/>
  <c r="S307" i="5" s="1"/>
  <c r="AH307" i="5"/>
  <c r="AC307" i="5"/>
  <c r="AE307" i="5" s="1"/>
  <c r="E307" i="5"/>
  <c r="AG307" i="5"/>
  <c r="E306" i="5"/>
  <c r="AH306" i="5"/>
  <c r="R306" i="5"/>
  <c r="S306" i="5" s="1"/>
  <c r="AC306" i="5"/>
  <c r="AE306" i="5" s="1"/>
  <c r="AG306" i="5"/>
  <c r="F306" i="5"/>
  <c r="R305" i="5"/>
  <c r="S305" i="5" s="1"/>
  <c r="F305" i="5"/>
  <c r="E305" i="5"/>
  <c r="AH305" i="5"/>
  <c r="AG305" i="5"/>
  <c r="AC305" i="5"/>
  <c r="AE305" i="5" s="1"/>
  <c r="R304" i="5"/>
  <c r="S304" i="5" s="1"/>
  <c r="F304" i="5"/>
  <c r="A304" i="5"/>
  <c r="E304" i="5"/>
  <c r="AH304" i="5"/>
  <c r="AG304" i="5"/>
  <c r="AC304" i="5"/>
  <c r="AE304" i="5" s="1"/>
  <c r="R303" i="5"/>
  <c r="S303" i="5" s="1"/>
  <c r="A303" i="5"/>
  <c r="E303" i="5"/>
  <c r="AC303" i="5"/>
  <c r="AE303" i="5" s="1"/>
  <c r="AG303" i="5"/>
  <c r="AH303" i="5"/>
  <c r="F303" i="5"/>
  <c r="AH302" i="5"/>
  <c r="AG302" i="5"/>
  <c r="A302" i="5"/>
  <c r="E302" i="5"/>
  <c r="F302" i="5"/>
  <c r="AC302" i="5"/>
  <c r="AE302" i="5" s="1"/>
  <c r="R302" i="5"/>
  <c r="S302" i="5" s="1"/>
  <c r="AH301" i="5"/>
  <c r="AG301" i="5"/>
  <c r="AC301" i="5"/>
  <c r="AE301" i="5" s="1"/>
  <c r="A301" i="5"/>
  <c r="R301" i="5"/>
  <c r="S301" i="5" s="1"/>
  <c r="F301" i="5"/>
  <c r="E301" i="5"/>
  <c r="F300" i="5"/>
  <c r="AG300" i="5"/>
  <c r="AH300" i="5"/>
  <c r="AC300" i="5"/>
  <c r="AE300" i="5" s="1"/>
  <c r="E300" i="5"/>
  <c r="A300" i="5"/>
  <c r="R300" i="5"/>
  <c r="S300" i="5" s="1"/>
  <c r="F299" i="5"/>
  <c r="R299" i="5"/>
  <c r="S299" i="5" s="1"/>
  <c r="AG299" i="5"/>
  <c r="AC299" i="5"/>
  <c r="AE299" i="5" s="1"/>
  <c r="AH299" i="5"/>
  <c r="A299" i="5"/>
  <c r="E299" i="5"/>
  <c r="E298" i="5"/>
  <c r="A298" i="5"/>
  <c r="F298" i="5"/>
  <c r="AG298" i="5"/>
  <c r="AC298" i="5"/>
  <c r="AE298" i="5" s="1"/>
  <c r="AH298" i="5"/>
  <c r="R298" i="5"/>
  <c r="S298" i="5" s="1"/>
  <c r="AC297" i="5"/>
  <c r="AE297" i="5" s="1"/>
  <c r="F297" i="5"/>
  <c r="E297" i="5"/>
  <c r="A297" i="5"/>
  <c r="AH297" i="5"/>
  <c r="AG297" i="5"/>
  <c r="R297" i="5"/>
  <c r="S297" i="5" s="1"/>
  <c r="E296" i="5"/>
  <c r="A296" i="5"/>
  <c r="F296" i="5"/>
  <c r="R296" i="5"/>
  <c r="S296" i="5" s="1"/>
  <c r="AC296" i="5"/>
  <c r="AE296" i="5" s="1"/>
  <c r="AG296" i="5"/>
  <c r="AH296" i="5"/>
  <c r="AH295" i="5"/>
  <c r="AG295" i="5"/>
  <c r="R295" i="5"/>
  <c r="S295" i="5" s="1"/>
  <c r="E295" i="5"/>
  <c r="AC295" i="5"/>
  <c r="AE295" i="5" s="1"/>
  <c r="F295" i="5"/>
  <c r="A295" i="5"/>
  <c r="R294" i="5"/>
  <c r="S294" i="5" s="1"/>
  <c r="F294" i="5"/>
  <c r="AH294" i="5"/>
  <c r="AG294" i="5"/>
  <c r="AC294" i="5"/>
  <c r="AE294" i="5" s="1"/>
  <c r="A294" i="5"/>
  <c r="E294" i="5"/>
  <c r="A293" i="5"/>
  <c r="F293" i="5"/>
  <c r="AC293" i="5"/>
  <c r="AE293" i="5" s="1"/>
  <c r="AG293" i="5"/>
  <c r="AH293" i="5"/>
  <c r="R293" i="5"/>
  <c r="S293" i="5" s="1"/>
  <c r="E293" i="5"/>
  <c r="AG292" i="5"/>
  <c r="AH292" i="5"/>
  <c r="A292" i="5"/>
  <c r="F292" i="5"/>
  <c r="R292" i="5"/>
  <c r="S292" i="5" s="1"/>
  <c r="E292" i="5"/>
  <c r="AC292" i="5"/>
  <c r="AE292" i="5" s="1"/>
  <c r="R291" i="5"/>
  <c r="S291" i="5" s="1"/>
  <c r="F291" i="5"/>
  <c r="AH291" i="5"/>
  <c r="AG291" i="5"/>
  <c r="AC291" i="5"/>
  <c r="AE291" i="5" s="1"/>
  <c r="E291" i="5"/>
  <c r="A291" i="5"/>
  <c r="A290" i="5"/>
  <c r="E290" i="5"/>
  <c r="AC290" i="5"/>
  <c r="AE290" i="5" s="1"/>
  <c r="AG290" i="5"/>
  <c r="AH290" i="5"/>
  <c r="F290" i="5"/>
  <c r="R290" i="5"/>
  <c r="S290" i="5" s="1"/>
  <c r="AH289" i="5"/>
  <c r="AG289" i="5"/>
  <c r="E289" i="5"/>
  <c r="A289" i="5"/>
  <c r="R289" i="5"/>
  <c r="S289" i="5" s="1"/>
  <c r="F289" i="5"/>
  <c r="AC289" i="5"/>
  <c r="AE289" i="5" s="1"/>
  <c r="AH288" i="5"/>
  <c r="AG288" i="5"/>
  <c r="R288" i="5"/>
  <c r="S288" i="5" s="1"/>
  <c r="AC288" i="5"/>
  <c r="AE288" i="5" s="1"/>
  <c r="A288" i="5"/>
  <c r="E288" i="5"/>
  <c r="F288" i="5"/>
  <c r="E287" i="5"/>
  <c r="AH287" i="5"/>
  <c r="AG287" i="5"/>
  <c r="A287" i="5"/>
  <c r="R287" i="5"/>
  <c r="S287" i="5" s="1"/>
  <c r="F287" i="5"/>
  <c r="AC287" i="5"/>
  <c r="AE287" i="5" s="1"/>
  <c r="AH286" i="5"/>
  <c r="F286" i="5"/>
  <c r="R286" i="5"/>
  <c r="S286" i="5" s="1"/>
  <c r="AC286" i="5"/>
  <c r="AE286" i="5" s="1"/>
  <c r="E286" i="5"/>
  <c r="A286" i="5"/>
  <c r="AG286" i="5"/>
  <c r="AC285" i="5"/>
  <c r="AE285" i="5" s="1"/>
  <c r="F285" i="5"/>
  <c r="R285" i="5"/>
  <c r="S285" i="5" s="1"/>
  <c r="E285" i="5"/>
  <c r="AG285" i="5"/>
  <c r="AH285" i="5"/>
  <c r="A285" i="5"/>
  <c r="AC284" i="5"/>
  <c r="AE284" i="5" s="1"/>
  <c r="F284" i="5"/>
  <c r="AH284" i="5"/>
  <c r="A284" i="5"/>
  <c r="AG284" i="5"/>
  <c r="E284" i="5"/>
  <c r="R284" i="5"/>
  <c r="S284" i="5" s="1"/>
  <c r="AC283" i="5"/>
  <c r="AE283" i="5" s="1"/>
  <c r="F283" i="5"/>
  <c r="E283" i="5"/>
  <c r="A283" i="5"/>
  <c r="R283" i="5"/>
  <c r="S283" i="5" s="1"/>
  <c r="AH283" i="5"/>
  <c r="AG283" i="5"/>
  <c r="AH282" i="5"/>
  <c r="AG282" i="5"/>
  <c r="E282" i="5"/>
  <c r="A282" i="5"/>
  <c r="F282" i="5"/>
  <c r="AC282" i="5"/>
  <c r="AE282" i="5" s="1"/>
  <c r="R282" i="5"/>
  <c r="S282" i="5" s="1"/>
  <c r="AH281" i="5"/>
  <c r="AC281" i="5"/>
  <c r="AE281" i="5" s="1"/>
  <c r="R281" i="5"/>
  <c r="S281" i="5" s="1"/>
  <c r="F281" i="5"/>
  <c r="A281" i="5"/>
  <c r="AG281" i="5"/>
  <c r="E281" i="5"/>
  <c r="R280" i="5"/>
  <c r="S280" i="5" s="1"/>
  <c r="E280" i="5"/>
  <c r="A280" i="5"/>
  <c r="AG280" i="5"/>
  <c r="AC280" i="5"/>
  <c r="AE280" i="5" s="1"/>
  <c r="F280" i="5"/>
  <c r="AH280" i="5"/>
  <c r="AG279" i="5"/>
  <c r="A279" i="5"/>
  <c r="E279" i="5"/>
  <c r="AH279" i="5"/>
  <c r="F279" i="5"/>
  <c r="R279" i="5"/>
  <c r="S279" i="5" s="1"/>
  <c r="AC279" i="5"/>
  <c r="AE279" i="5" s="1"/>
  <c r="F278" i="5"/>
  <c r="AH278" i="5"/>
  <c r="AG278" i="5"/>
  <c r="R278" i="5"/>
  <c r="S278" i="5" s="1"/>
  <c r="A278" i="5"/>
  <c r="E278" i="5"/>
  <c r="AC278" i="5"/>
  <c r="AE278" i="5" s="1"/>
  <c r="F277" i="5"/>
  <c r="E277" i="5"/>
  <c r="AG277" i="5"/>
  <c r="AH277" i="5"/>
  <c r="A277" i="5"/>
  <c r="R277" i="5"/>
  <c r="S277" i="5" s="1"/>
  <c r="AC277" i="5"/>
  <c r="AE277" i="5" s="1"/>
  <c r="E276" i="5"/>
  <c r="F276" i="5"/>
  <c r="R276" i="5"/>
  <c r="S276" i="5" s="1"/>
  <c r="AG276" i="5"/>
  <c r="AH276" i="5"/>
  <c r="A276" i="5"/>
  <c r="AC276" i="5"/>
  <c r="AE276" i="5" s="1"/>
  <c r="AH275" i="5"/>
  <c r="AG275" i="5"/>
  <c r="AC275" i="5"/>
  <c r="AE275" i="5" s="1"/>
  <c r="R275" i="5"/>
  <c r="S275" i="5" s="1"/>
  <c r="F275" i="5"/>
  <c r="E275" i="5"/>
  <c r="A275" i="5"/>
  <c r="F274" i="5"/>
  <c r="A274" i="5"/>
  <c r="E274" i="5"/>
  <c r="R274" i="5"/>
  <c r="S274" i="5" s="1"/>
  <c r="AC274" i="5"/>
  <c r="AE274" i="5" s="1"/>
  <c r="AG274" i="5"/>
  <c r="AH274" i="5"/>
  <c r="AC273" i="5"/>
  <c r="AE273" i="5" s="1"/>
  <c r="E273" i="5"/>
  <c r="A273" i="5"/>
  <c r="F273" i="5"/>
  <c r="R273" i="5"/>
  <c r="S273" i="5" s="1"/>
  <c r="AG273" i="5"/>
  <c r="AH273" i="5"/>
  <c r="AD272" i="5"/>
  <c r="AC272" i="5"/>
  <c r="E272" i="5"/>
  <c r="F272" i="5"/>
  <c r="AC271" i="5"/>
  <c r="AE271" i="5" s="1"/>
  <c r="F271" i="5"/>
  <c r="R271" i="5"/>
  <c r="S271" i="5" s="1"/>
  <c r="AG271" i="5"/>
  <c r="AH271" i="5"/>
  <c r="E271" i="5"/>
  <c r="F270" i="5"/>
  <c r="R270" i="5"/>
  <c r="S270" i="5" s="1"/>
  <c r="AC270" i="5"/>
  <c r="AE270" i="5" s="1"/>
  <c r="AH270" i="5"/>
  <c r="AG270" i="5"/>
  <c r="E270" i="5"/>
  <c r="E269" i="5"/>
  <c r="AC269" i="5"/>
  <c r="AE269" i="5" s="1"/>
  <c r="AH269" i="5"/>
  <c r="AG269" i="5"/>
  <c r="F269" i="5"/>
  <c r="R269" i="5"/>
  <c r="S269" i="5" s="1"/>
  <c r="AG268" i="5"/>
  <c r="AC268" i="5"/>
  <c r="AE268" i="5" s="1"/>
  <c r="R268" i="5"/>
  <c r="S268" i="5" s="1"/>
  <c r="F268" i="5"/>
  <c r="E268" i="5"/>
  <c r="AH268" i="5"/>
  <c r="AH267" i="5"/>
  <c r="AG267" i="5"/>
  <c r="AC267" i="5"/>
  <c r="AE267" i="5" s="1"/>
  <c r="E267" i="5"/>
  <c r="F267" i="5"/>
  <c r="R267" i="5"/>
  <c r="S267" i="5" s="1"/>
  <c r="R266" i="5"/>
  <c r="S266" i="5" s="1"/>
  <c r="F266" i="5"/>
  <c r="E266" i="5"/>
  <c r="AC266" i="5"/>
  <c r="AE266" i="5" s="1"/>
  <c r="AG266" i="5"/>
  <c r="AH266" i="5"/>
  <c r="AC265" i="5"/>
  <c r="AE265" i="5" s="1"/>
  <c r="AH265" i="5"/>
  <c r="AG265" i="5"/>
  <c r="E265" i="5"/>
  <c r="F265" i="5"/>
  <c r="R265" i="5"/>
  <c r="S265" i="5" s="1"/>
  <c r="F264" i="5"/>
  <c r="AH264" i="5"/>
  <c r="R264" i="5"/>
  <c r="S264" i="5" s="1"/>
  <c r="AG264" i="5"/>
  <c r="E264" i="5"/>
  <c r="AC264" i="5"/>
  <c r="AE264" i="5" s="1"/>
  <c r="AH263" i="5"/>
  <c r="AG263" i="5"/>
  <c r="AC263" i="5"/>
  <c r="AE263" i="5" s="1"/>
  <c r="R263" i="5"/>
  <c r="S263" i="5" s="1"/>
  <c r="F263" i="5"/>
  <c r="E263" i="5"/>
  <c r="AC262" i="5"/>
  <c r="AE262" i="5" s="1"/>
  <c r="R262" i="5"/>
  <c r="S262" i="5" s="1"/>
  <c r="F262" i="5"/>
  <c r="E262" i="5"/>
  <c r="AG262" i="5"/>
  <c r="AH262" i="5"/>
  <c r="AC261" i="5"/>
  <c r="AE261" i="5" s="1"/>
  <c r="AH261" i="5"/>
  <c r="AG261" i="5"/>
  <c r="R261" i="5"/>
  <c r="S261" i="5" s="1"/>
  <c r="F261" i="5"/>
  <c r="E261" i="5"/>
  <c r="F260" i="5"/>
  <c r="AH260" i="5"/>
  <c r="AG260" i="5"/>
  <c r="AC260" i="5"/>
  <c r="AE260" i="5" s="1"/>
  <c r="R260" i="5"/>
  <c r="S260" i="5" s="1"/>
  <c r="E260" i="5"/>
  <c r="AH259" i="5"/>
  <c r="AG259" i="5"/>
  <c r="R259" i="5"/>
  <c r="S259" i="5" s="1"/>
  <c r="AC259" i="5"/>
  <c r="AE259" i="5" s="1"/>
  <c r="F259" i="5"/>
  <c r="E259" i="5"/>
  <c r="R258" i="5"/>
  <c r="S258" i="5" s="1"/>
  <c r="E258" i="5"/>
  <c r="F258" i="5"/>
  <c r="AH258" i="5"/>
  <c r="AG258" i="5"/>
  <c r="AC258" i="5"/>
  <c r="AE258" i="5" s="1"/>
  <c r="E257" i="5"/>
  <c r="AG257" i="5"/>
  <c r="AH257" i="5"/>
  <c r="F257" i="5"/>
  <c r="R257" i="5"/>
  <c r="S257" i="5" s="1"/>
  <c r="AC257" i="5"/>
  <c r="AE257" i="5" s="1"/>
  <c r="R256" i="5"/>
  <c r="S256" i="5" s="1"/>
  <c r="E256" i="5"/>
  <c r="F256" i="5"/>
  <c r="AC256" i="5"/>
  <c r="AE256" i="5" s="1"/>
  <c r="AH256" i="5"/>
  <c r="AG256" i="5"/>
  <c r="AC255" i="5"/>
  <c r="AE255" i="5" s="1"/>
  <c r="AG255" i="5"/>
  <c r="AH255" i="5"/>
  <c r="R255" i="5"/>
  <c r="S255" i="5" s="1"/>
  <c r="E255" i="5"/>
  <c r="F255" i="5"/>
  <c r="AC254" i="5"/>
  <c r="AE254" i="5" s="1"/>
  <c r="F254" i="5"/>
  <c r="E254" i="5"/>
  <c r="R254" i="5"/>
  <c r="S254" i="5" s="1"/>
  <c r="AG254" i="5"/>
  <c r="AH254" i="5"/>
  <c r="AH253" i="5"/>
  <c r="E253" i="5"/>
  <c r="F253" i="5"/>
  <c r="AC253" i="5"/>
  <c r="AE253" i="5" s="1"/>
  <c r="AG253" i="5"/>
  <c r="R253" i="5"/>
  <c r="S253" i="5" s="1"/>
  <c r="AC252" i="5"/>
  <c r="AE252" i="5" s="1"/>
  <c r="R252" i="5"/>
  <c r="S252" i="5" s="1"/>
  <c r="E252" i="5"/>
  <c r="F252" i="5"/>
  <c r="AH252" i="5"/>
  <c r="AG252" i="5"/>
  <c r="R251" i="5"/>
  <c r="S251" i="5" s="1"/>
  <c r="AC251" i="5"/>
  <c r="AE251" i="5" s="1"/>
  <c r="AG251" i="5"/>
  <c r="AH251" i="5"/>
  <c r="F251" i="5"/>
  <c r="E251" i="5"/>
  <c r="F250" i="5"/>
  <c r="AC250" i="5"/>
  <c r="AE250" i="5" s="1"/>
  <c r="E250" i="5"/>
  <c r="AG250" i="5"/>
  <c r="AH250" i="5"/>
  <c r="R250" i="5"/>
  <c r="S250" i="5" s="1"/>
  <c r="AC249" i="5"/>
  <c r="AE249" i="5" s="1"/>
  <c r="R249" i="5"/>
  <c r="S249" i="5" s="1"/>
  <c r="F249" i="5"/>
  <c r="E249" i="5"/>
  <c r="AG249" i="5"/>
  <c r="AH249" i="5"/>
  <c r="AH248" i="5"/>
  <c r="AG248" i="5"/>
  <c r="AC248" i="5"/>
  <c r="AE248" i="5" s="1"/>
  <c r="R248" i="5"/>
  <c r="S248" i="5" s="1"/>
  <c r="F248" i="5"/>
  <c r="E248" i="5"/>
  <c r="F247" i="5"/>
  <c r="R247" i="5"/>
  <c r="S247" i="5" s="1"/>
  <c r="AC247" i="5"/>
  <c r="AE247" i="5" s="1"/>
  <c r="AG247" i="5"/>
  <c r="AH247" i="5"/>
  <c r="E247" i="5"/>
  <c r="AG246" i="5"/>
  <c r="AC246" i="5"/>
  <c r="AE246" i="5" s="1"/>
  <c r="R246" i="5"/>
  <c r="S246" i="5" s="1"/>
  <c r="F246" i="5"/>
  <c r="E246" i="5"/>
  <c r="AH246" i="5"/>
  <c r="E245" i="5"/>
  <c r="AH245" i="5"/>
  <c r="F245" i="5"/>
  <c r="AC245" i="5"/>
  <c r="AE245" i="5" s="1"/>
  <c r="R245" i="5"/>
  <c r="S245" i="5" s="1"/>
  <c r="AG245" i="5"/>
  <c r="F244" i="5"/>
  <c r="E244" i="5"/>
  <c r="AH244" i="5"/>
  <c r="AG244" i="5"/>
  <c r="AC244" i="5"/>
  <c r="AE244" i="5" s="1"/>
  <c r="R244" i="5"/>
  <c r="S244" i="5" s="1"/>
  <c r="AH243" i="5"/>
  <c r="AG243" i="5"/>
  <c r="AC243" i="5"/>
  <c r="AE243" i="5" s="1"/>
  <c r="R243" i="5"/>
  <c r="S243" i="5" s="1"/>
  <c r="E243" i="5"/>
  <c r="F243" i="5"/>
  <c r="AH242" i="5"/>
  <c r="AG242" i="5"/>
  <c r="R242" i="5"/>
  <c r="S242" i="5" s="1"/>
  <c r="F242" i="5"/>
  <c r="E242" i="5"/>
  <c r="AC242" i="5"/>
  <c r="AE242" i="5" s="1"/>
  <c r="AH241" i="5"/>
  <c r="AG241" i="5"/>
  <c r="AC241" i="5"/>
  <c r="AE241" i="5" s="1"/>
  <c r="F241" i="5"/>
  <c r="E241" i="5"/>
  <c r="R241" i="5"/>
  <c r="S241" i="5" s="1"/>
  <c r="E240" i="5"/>
  <c r="AH240" i="5"/>
  <c r="AG240" i="5"/>
  <c r="AC240" i="5"/>
  <c r="AE240" i="5" s="1"/>
  <c r="R240" i="5"/>
  <c r="S240" i="5" s="1"/>
  <c r="F240" i="5"/>
  <c r="AC239" i="5"/>
  <c r="AE239" i="5" s="1"/>
  <c r="AH239" i="5"/>
  <c r="AG239" i="5"/>
  <c r="E239" i="5"/>
  <c r="F239" i="5"/>
  <c r="R239" i="5"/>
  <c r="S239" i="5" s="1"/>
  <c r="R238" i="5"/>
  <c r="S238" i="5" s="1"/>
  <c r="E238" i="5"/>
  <c r="F238" i="5"/>
  <c r="AC238" i="5"/>
  <c r="AE238" i="5" s="1"/>
  <c r="AG238" i="5"/>
  <c r="AH238" i="5"/>
  <c r="AH237" i="5"/>
  <c r="AG237" i="5"/>
  <c r="AC237" i="5"/>
  <c r="AE237" i="5" s="1"/>
  <c r="R237" i="5"/>
  <c r="S237" i="5" s="1"/>
  <c r="F237" i="5"/>
  <c r="E237" i="5"/>
  <c r="F236" i="5"/>
  <c r="E236" i="5"/>
  <c r="AH236" i="5"/>
  <c r="AG236" i="5"/>
  <c r="AC236" i="5"/>
  <c r="AE236" i="5" s="1"/>
  <c r="R236" i="5"/>
  <c r="S236" i="5" s="1"/>
  <c r="R235" i="5"/>
  <c r="S235" i="5" s="1"/>
  <c r="F235" i="5"/>
  <c r="E235" i="5"/>
  <c r="AG235" i="5"/>
  <c r="AH235" i="5"/>
  <c r="AC235" i="5"/>
  <c r="AE235" i="5" s="1"/>
  <c r="AG234" i="5"/>
  <c r="E234" i="5"/>
  <c r="F234" i="5"/>
  <c r="R234" i="5"/>
  <c r="S234" i="5" s="1"/>
  <c r="AC234" i="5"/>
  <c r="AE234" i="5" s="1"/>
  <c r="AH234" i="5"/>
  <c r="E233" i="5"/>
  <c r="F233" i="5"/>
  <c r="R233" i="5"/>
  <c r="S233" i="5" s="1"/>
  <c r="AC233" i="5"/>
  <c r="AE233" i="5" s="1"/>
  <c r="AG233" i="5"/>
  <c r="AH233" i="5"/>
  <c r="E232" i="5"/>
  <c r="F232" i="5"/>
  <c r="R232" i="5"/>
  <c r="S232" i="5" s="1"/>
  <c r="AG232" i="5"/>
  <c r="AH232" i="5"/>
  <c r="AC232" i="5"/>
  <c r="AE232" i="5" s="1"/>
  <c r="E231" i="5"/>
  <c r="R231" i="5"/>
  <c r="S231" i="5" s="1"/>
  <c r="AC231" i="5"/>
  <c r="AE231" i="5" s="1"/>
  <c r="AG231" i="5"/>
  <c r="AH231" i="5"/>
  <c r="F231" i="5"/>
  <c r="AH230" i="5"/>
  <c r="E230" i="5"/>
  <c r="F230" i="5"/>
  <c r="R230" i="5"/>
  <c r="S230" i="5" s="1"/>
  <c r="AC230" i="5"/>
  <c r="AE230" i="5" s="1"/>
  <c r="AG230" i="5"/>
  <c r="AC229" i="5"/>
  <c r="AD229" i="5"/>
  <c r="F228" i="5"/>
  <c r="E228" i="5"/>
  <c r="AH228" i="5"/>
  <c r="AG228" i="5"/>
  <c r="AC228" i="5"/>
  <c r="AE228" i="5" s="1"/>
  <c r="R228" i="5"/>
  <c r="S228" i="5" s="1"/>
  <c r="AH227" i="5"/>
  <c r="AG227" i="5"/>
  <c r="R227" i="5"/>
  <c r="S227" i="5" s="1"/>
  <c r="AC227" i="5"/>
  <c r="AE227" i="5" s="1"/>
  <c r="F227" i="5"/>
  <c r="E227" i="5"/>
  <c r="AH226" i="5"/>
  <c r="AG226" i="5"/>
  <c r="AC226" i="5"/>
  <c r="AE226" i="5" s="1"/>
  <c r="R226" i="5"/>
  <c r="S226" i="5" s="1"/>
  <c r="F226" i="5"/>
  <c r="E226" i="5"/>
  <c r="E225" i="5"/>
  <c r="AH225" i="5"/>
  <c r="AG225" i="5"/>
  <c r="AC225" i="5"/>
  <c r="AE225" i="5" s="1"/>
  <c r="R225" i="5"/>
  <c r="S225" i="5" s="1"/>
  <c r="F225" i="5"/>
  <c r="AH224" i="5"/>
  <c r="AG224" i="5"/>
  <c r="R224" i="5"/>
  <c r="S224" i="5" s="1"/>
  <c r="F224" i="5"/>
  <c r="E224" i="5"/>
  <c r="AC224" i="5"/>
  <c r="AE224" i="5" s="1"/>
  <c r="AH223" i="5"/>
  <c r="AG223" i="5"/>
  <c r="AC223" i="5"/>
  <c r="AE223" i="5" s="1"/>
  <c r="R223" i="5"/>
  <c r="S223" i="5" s="1"/>
  <c r="F223" i="5"/>
  <c r="E223" i="5"/>
  <c r="AH222" i="5"/>
  <c r="AG222" i="5"/>
  <c r="AC222" i="5"/>
  <c r="AE222" i="5" s="1"/>
  <c r="F222" i="5"/>
  <c r="E222" i="5"/>
  <c r="R222" i="5"/>
  <c r="S222" i="5" s="1"/>
  <c r="R221" i="5"/>
  <c r="S221" i="5" s="1"/>
  <c r="AH221" i="5"/>
  <c r="AG221" i="5"/>
  <c r="AC221" i="5"/>
  <c r="AE221" i="5" s="1"/>
  <c r="F221" i="5"/>
  <c r="E221" i="5"/>
  <c r="AH220" i="5"/>
  <c r="AG220" i="5"/>
  <c r="E220" i="5"/>
  <c r="AC220" i="5"/>
  <c r="AE220" i="5" s="1"/>
  <c r="R220" i="5"/>
  <c r="S220" i="5" s="1"/>
  <c r="F220" i="5"/>
  <c r="E219" i="5"/>
  <c r="F219" i="5"/>
  <c r="R219" i="5"/>
  <c r="S219" i="5" s="1"/>
  <c r="AC219" i="5"/>
  <c r="AE219" i="5" s="1"/>
  <c r="AG219" i="5"/>
  <c r="AH219" i="5"/>
  <c r="AH218" i="5"/>
  <c r="AG218" i="5"/>
  <c r="E218" i="5"/>
  <c r="F218" i="5"/>
  <c r="R218" i="5"/>
  <c r="S218" i="5" s="1"/>
  <c r="AC218" i="5"/>
  <c r="AE218" i="5" s="1"/>
  <c r="AH217" i="5"/>
  <c r="E217" i="5"/>
  <c r="F217" i="5"/>
  <c r="R217" i="5"/>
  <c r="S217" i="5" s="1"/>
  <c r="AC217" i="5"/>
  <c r="AE217" i="5" s="1"/>
  <c r="AG217" i="5"/>
  <c r="AC216" i="5"/>
  <c r="AE216" i="5" s="1"/>
  <c r="AG216" i="5"/>
  <c r="AH216" i="5"/>
  <c r="E216" i="5"/>
  <c r="F216" i="5"/>
  <c r="R216" i="5"/>
  <c r="S216" i="5" s="1"/>
  <c r="AC215" i="5"/>
  <c r="AE215" i="5" s="1"/>
  <c r="R215" i="5"/>
  <c r="S215" i="5" s="1"/>
  <c r="F215" i="5"/>
  <c r="E215" i="5"/>
  <c r="AG215" i="5"/>
  <c r="AH215" i="5"/>
  <c r="AH214" i="5"/>
  <c r="E214" i="5"/>
  <c r="F214" i="5"/>
  <c r="R214" i="5"/>
  <c r="S214" i="5" s="1"/>
  <c r="AG214" i="5"/>
  <c r="AC214" i="5"/>
  <c r="AE214" i="5" s="1"/>
  <c r="E213" i="5"/>
  <c r="F213" i="5"/>
  <c r="AC213" i="5"/>
  <c r="AE213" i="5" s="1"/>
  <c r="AG213" i="5"/>
  <c r="AH213" i="5"/>
  <c r="R213" i="5"/>
  <c r="S213" i="5" s="1"/>
  <c r="R212" i="5"/>
  <c r="S212" i="5" s="1"/>
  <c r="AC212" i="5"/>
  <c r="AE212" i="5" s="1"/>
  <c r="AG212" i="5"/>
  <c r="AH212" i="5"/>
  <c r="E212" i="5"/>
  <c r="F212" i="5"/>
  <c r="R211" i="5"/>
  <c r="S211" i="5" s="1"/>
  <c r="F211" i="5"/>
  <c r="E211" i="5"/>
  <c r="AH211" i="5"/>
  <c r="AG211" i="5"/>
  <c r="AC211" i="5"/>
  <c r="AE211" i="5" s="1"/>
  <c r="AC210" i="5"/>
  <c r="AE210" i="5" s="1"/>
  <c r="F210" i="5"/>
  <c r="R210" i="5"/>
  <c r="S210" i="5" s="1"/>
  <c r="AG210" i="5"/>
  <c r="AH210" i="5"/>
  <c r="E210" i="5"/>
  <c r="E209" i="5"/>
  <c r="F209" i="5"/>
  <c r="R209" i="5"/>
  <c r="S209" i="5" s="1"/>
  <c r="AC209" i="5"/>
  <c r="AE209" i="5" s="1"/>
  <c r="AG209" i="5"/>
  <c r="AH209" i="5"/>
  <c r="R208" i="5"/>
  <c r="S208" i="5" s="1"/>
  <c r="F208" i="5"/>
  <c r="E208" i="5"/>
  <c r="AC208" i="5"/>
  <c r="AE208" i="5" s="1"/>
  <c r="AG208" i="5"/>
  <c r="AH208" i="5"/>
  <c r="E207" i="5"/>
  <c r="AH207" i="5"/>
  <c r="AG207" i="5"/>
  <c r="AC207" i="5"/>
  <c r="AE207" i="5" s="1"/>
  <c r="R207" i="5"/>
  <c r="S207" i="5" s="1"/>
  <c r="F207" i="5"/>
  <c r="R206" i="5"/>
  <c r="S206" i="5" s="1"/>
  <c r="F206" i="5"/>
  <c r="AH206" i="5"/>
  <c r="AG206" i="5"/>
  <c r="AC206" i="5"/>
  <c r="AE206" i="5" s="1"/>
  <c r="E206" i="5"/>
  <c r="E205" i="5"/>
  <c r="R205" i="5"/>
  <c r="S205" i="5" s="1"/>
  <c r="F205" i="5"/>
  <c r="AH205" i="5"/>
  <c r="AG205" i="5"/>
  <c r="AC205" i="5"/>
  <c r="AE205" i="5" s="1"/>
  <c r="AC204" i="5"/>
  <c r="AE204" i="5" s="1"/>
  <c r="R204" i="5"/>
  <c r="S204" i="5" s="1"/>
  <c r="F204" i="5"/>
  <c r="E204" i="5"/>
  <c r="AH204" i="5"/>
  <c r="AG204" i="5"/>
  <c r="AG203" i="5"/>
  <c r="E203" i="5"/>
  <c r="F203" i="5"/>
  <c r="R203" i="5"/>
  <c r="S203" i="5" s="1"/>
  <c r="AC203" i="5"/>
  <c r="AE203" i="5" s="1"/>
  <c r="AH203" i="5"/>
  <c r="F202" i="5"/>
  <c r="AH202" i="5"/>
  <c r="R202" i="5"/>
  <c r="S202" i="5" s="1"/>
  <c r="AC202" i="5"/>
  <c r="AE202" i="5" s="1"/>
  <c r="AG202" i="5"/>
  <c r="E202" i="5"/>
  <c r="R201" i="5"/>
  <c r="S201" i="5" s="1"/>
  <c r="AC201" i="5"/>
  <c r="AE201" i="5" s="1"/>
  <c r="AG201" i="5"/>
  <c r="AH201" i="5"/>
  <c r="F201" i="5"/>
  <c r="E201" i="5"/>
  <c r="AG200" i="5"/>
  <c r="E200" i="5"/>
  <c r="F200" i="5"/>
  <c r="AC200" i="5"/>
  <c r="AE200" i="5" s="1"/>
  <c r="AH200" i="5"/>
  <c r="R200" i="5"/>
  <c r="S200" i="5" s="1"/>
  <c r="AC199" i="5"/>
  <c r="AE199" i="5" s="1"/>
  <c r="AG199" i="5"/>
  <c r="AH199" i="5"/>
  <c r="E199" i="5"/>
  <c r="F199" i="5"/>
  <c r="R199" i="5"/>
  <c r="S199" i="5" s="1"/>
  <c r="E198" i="5"/>
  <c r="F198" i="5"/>
  <c r="R198" i="5"/>
  <c r="S198" i="5" s="1"/>
  <c r="AH198" i="5"/>
  <c r="AG198" i="5"/>
  <c r="AC198" i="5"/>
  <c r="AE198" i="5" s="1"/>
  <c r="R197" i="5"/>
  <c r="S197" i="5" s="1"/>
  <c r="F197" i="5"/>
  <c r="AH197" i="5"/>
  <c r="E197" i="5"/>
  <c r="AG197" i="5"/>
  <c r="AC197" i="5"/>
  <c r="AE197" i="5" s="1"/>
  <c r="R196" i="5"/>
  <c r="S196" i="5" s="1"/>
  <c r="AH196" i="5"/>
  <c r="E196" i="5"/>
  <c r="F196" i="5"/>
  <c r="AC196" i="5"/>
  <c r="AE196" i="5" s="1"/>
  <c r="AG196" i="5"/>
  <c r="R195" i="5"/>
  <c r="S195" i="5" s="1"/>
  <c r="AC195" i="5"/>
  <c r="AE195" i="5" s="1"/>
  <c r="AH195" i="5"/>
  <c r="E195" i="5"/>
  <c r="F195" i="5"/>
  <c r="AG195" i="5"/>
  <c r="E194" i="5"/>
  <c r="AG194" i="5"/>
  <c r="AH194" i="5"/>
  <c r="F194" i="5"/>
  <c r="AC194" i="5"/>
  <c r="AE194" i="5" s="1"/>
  <c r="R194" i="5"/>
  <c r="S194" i="5" s="1"/>
  <c r="AG193" i="5"/>
  <c r="AH193" i="5"/>
  <c r="F193" i="5"/>
  <c r="E193" i="5"/>
  <c r="R193" i="5"/>
  <c r="S193" i="5" s="1"/>
  <c r="AC193" i="5"/>
  <c r="AE193" i="5" s="1"/>
  <c r="AG192" i="5"/>
  <c r="AH192" i="5"/>
  <c r="R192" i="5"/>
  <c r="S192" i="5" s="1"/>
  <c r="F192" i="5"/>
  <c r="E192" i="5"/>
  <c r="AC192" i="5"/>
  <c r="AE192" i="5" s="1"/>
  <c r="F191" i="5"/>
  <c r="E191" i="5"/>
  <c r="AH191" i="5"/>
  <c r="AG191" i="5"/>
  <c r="AC191" i="5"/>
  <c r="AE191" i="5" s="1"/>
  <c r="R191" i="5"/>
  <c r="S191" i="5" s="1"/>
  <c r="AC190" i="5"/>
  <c r="AE190" i="5" s="1"/>
  <c r="E190" i="5"/>
  <c r="F190" i="5"/>
  <c r="R190" i="5"/>
  <c r="S190" i="5" s="1"/>
  <c r="AH190" i="5"/>
  <c r="AG190" i="5"/>
  <c r="E189" i="5"/>
  <c r="AC189" i="5"/>
  <c r="AE189" i="5" s="1"/>
  <c r="R189" i="5"/>
  <c r="S189" i="5" s="1"/>
  <c r="F189" i="5"/>
  <c r="AG189" i="5"/>
  <c r="AH189" i="5"/>
  <c r="E188" i="5"/>
  <c r="F188" i="5"/>
  <c r="AG188" i="5"/>
  <c r="AH188" i="5"/>
  <c r="R188" i="5"/>
  <c r="S188" i="5" s="1"/>
  <c r="AC188" i="5"/>
  <c r="AE188" i="5" s="1"/>
  <c r="R187" i="5"/>
  <c r="S187" i="5" s="1"/>
  <c r="AH187" i="5"/>
  <c r="AG187" i="5"/>
  <c r="AC187" i="5"/>
  <c r="AE187" i="5" s="1"/>
  <c r="F187" i="5"/>
  <c r="E187" i="5"/>
  <c r="E186" i="5"/>
  <c r="AC186" i="5"/>
  <c r="AE186" i="5" s="1"/>
  <c r="AG186" i="5"/>
  <c r="R186" i="5"/>
  <c r="S186" i="5" s="1"/>
  <c r="AH186" i="5"/>
  <c r="F186" i="5"/>
  <c r="A186" i="5"/>
  <c r="AH185" i="5"/>
  <c r="AG185" i="5"/>
  <c r="AC185" i="5"/>
  <c r="AE185" i="5" s="1"/>
  <c r="R185" i="5"/>
  <c r="S185" i="5" s="1"/>
  <c r="F185" i="5"/>
  <c r="E185" i="5"/>
  <c r="AH184" i="5"/>
  <c r="AG184" i="5"/>
  <c r="E184" i="5"/>
  <c r="AC184" i="5"/>
  <c r="AE184" i="5" s="1"/>
  <c r="R184" i="5"/>
  <c r="S184" i="5" s="1"/>
  <c r="F184" i="5"/>
  <c r="R183" i="5"/>
  <c r="S183" i="5" s="1"/>
  <c r="AC183" i="5"/>
  <c r="AE183" i="5" s="1"/>
  <c r="F183" i="5"/>
  <c r="AG183" i="5"/>
  <c r="E183" i="5"/>
  <c r="AH183" i="5"/>
  <c r="AH182" i="5"/>
  <c r="F182" i="5"/>
  <c r="E182" i="5"/>
  <c r="R182" i="5"/>
  <c r="S182" i="5" s="1"/>
  <c r="AG182" i="5"/>
  <c r="AC182" i="5"/>
  <c r="AE182" i="5" s="1"/>
  <c r="AH181" i="5"/>
  <c r="AG181" i="5"/>
  <c r="F181" i="5"/>
  <c r="E181" i="5"/>
  <c r="R181" i="5"/>
  <c r="S181" i="5" s="1"/>
  <c r="AC181" i="5"/>
  <c r="AE181" i="5" s="1"/>
  <c r="E180" i="5"/>
  <c r="F180" i="5"/>
  <c r="AC180" i="5"/>
  <c r="AE180" i="5" s="1"/>
  <c r="AG180" i="5"/>
  <c r="AH180" i="5"/>
  <c r="R180" i="5"/>
  <c r="S180" i="5" s="1"/>
  <c r="AC179" i="5"/>
  <c r="AE179" i="5" s="1"/>
  <c r="F179" i="5"/>
  <c r="R179" i="5"/>
  <c r="S179" i="5" s="1"/>
  <c r="AG179" i="5"/>
  <c r="AH179" i="5"/>
  <c r="E179" i="5"/>
  <c r="AC178" i="5"/>
  <c r="AE178" i="5" s="1"/>
  <c r="AG178" i="5"/>
  <c r="R178" i="5"/>
  <c r="S178" i="5" s="1"/>
  <c r="E178" i="5"/>
  <c r="AH178" i="5"/>
  <c r="F178" i="5"/>
  <c r="AC177" i="5"/>
  <c r="AE177" i="5" s="1"/>
  <c r="E177" i="5"/>
  <c r="F177" i="5"/>
  <c r="R177" i="5"/>
  <c r="S177" i="5" s="1"/>
  <c r="AG177" i="5"/>
  <c r="AH177" i="5"/>
  <c r="AH176" i="5"/>
  <c r="AC176" i="5"/>
  <c r="AE176" i="5" s="1"/>
  <c r="R176" i="5"/>
  <c r="S176" i="5" s="1"/>
  <c r="F176" i="5"/>
  <c r="AG176" i="5"/>
  <c r="E176" i="5"/>
  <c r="AH175" i="5"/>
  <c r="AG175" i="5"/>
  <c r="F175" i="5"/>
  <c r="E175" i="5"/>
  <c r="R175" i="5"/>
  <c r="S175" i="5" s="1"/>
  <c r="AC175" i="5"/>
  <c r="AE175" i="5" s="1"/>
  <c r="E174" i="5"/>
  <c r="AG174" i="5"/>
  <c r="AC174" i="5"/>
  <c r="AE174" i="5" s="1"/>
  <c r="R174" i="5"/>
  <c r="S174" i="5" s="1"/>
  <c r="F174" i="5"/>
  <c r="AH174" i="5"/>
  <c r="AH173" i="5"/>
  <c r="AG173" i="5"/>
  <c r="AC173" i="5"/>
  <c r="AE173" i="5" s="1"/>
  <c r="R173" i="5"/>
  <c r="S173" i="5" s="1"/>
  <c r="F173" i="5"/>
  <c r="E173" i="5"/>
  <c r="F172" i="5"/>
  <c r="E172" i="5"/>
  <c r="AC172" i="5"/>
  <c r="AE172" i="5" s="1"/>
  <c r="AG172" i="5"/>
  <c r="AH172" i="5"/>
  <c r="R172" i="5"/>
  <c r="S172" i="5" s="1"/>
  <c r="AG171" i="5"/>
  <c r="AC171" i="5"/>
  <c r="AE171" i="5" s="1"/>
  <c r="R171" i="5"/>
  <c r="S171" i="5" s="1"/>
  <c r="F171" i="5"/>
  <c r="E171" i="5"/>
  <c r="AH171" i="5"/>
  <c r="AH170" i="5"/>
  <c r="AG170" i="5"/>
  <c r="AC170" i="5"/>
  <c r="AE170" i="5" s="1"/>
  <c r="R170" i="5"/>
  <c r="S170" i="5" s="1"/>
  <c r="F170" i="5"/>
  <c r="E170" i="5"/>
  <c r="F169" i="5"/>
  <c r="R169" i="5"/>
  <c r="S169" i="5" s="1"/>
  <c r="AC169" i="5"/>
  <c r="AE169" i="5" s="1"/>
  <c r="E169" i="5"/>
  <c r="AG169" i="5"/>
  <c r="AH169" i="5"/>
  <c r="AH168" i="5"/>
  <c r="AG168" i="5"/>
  <c r="AC168" i="5"/>
  <c r="AE168" i="5" s="1"/>
  <c r="R168" i="5"/>
  <c r="S168" i="5" s="1"/>
  <c r="E168" i="5"/>
  <c r="F168" i="5"/>
  <c r="AH167" i="5"/>
  <c r="AG167" i="5"/>
  <c r="AC167" i="5"/>
  <c r="AE167" i="5" s="1"/>
  <c r="R167" i="5"/>
  <c r="S167" i="5" s="1"/>
  <c r="E167" i="5"/>
  <c r="F167" i="5"/>
  <c r="AC166" i="5"/>
  <c r="AE166" i="5" s="1"/>
  <c r="AG166" i="5"/>
  <c r="AH166" i="5"/>
  <c r="F166" i="5"/>
  <c r="E166" i="5"/>
  <c r="R166" i="5"/>
  <c r="S166" i="5" s="1"/>
  <c r="AC165" i="5"/>
  <c r="AE165" i="5" s="1"/>
  <c r="R165" i="5"/>
  <c r="S165" i="5" s="1"/>
  <c r="AG165" i="5"/>
  <c r="AH165" i="5"/>
  <c r="F165" i="5"/>
  <c r="E165" i="5"/>
  <c r="R164" i="5"/>
  <c r="S164" i="5" s="1"/>
  <c r="F164" i="5"/>
  <c r="E164" i="5"/>
  <c r="A164" i="5"/>
  <c r="AH164" i="5"/>
  <c r="AG164" i="5"/>
  <c r="AC164" i="5"/>
  <c r="AE164" i="5" s="1"/>
  <c r="E163" i="5"/>
  <c r="AC163" i="5"/>
  <c r="AE163" i="5" s="1"/>
  <c r="F163" i="5"/>
  <c r="R163" i="5"/>
  <c r="S163" i="5" s="1"/>
  <c r="AG163" i="5"/>
  <c r="AH163" i="5"/>
  <c r="AC162" i="5"/>
  <c r="AE162" i="5" s="1"/>
  <c r="AH162" i="5"/>
  <c r="R162" i="5"/>
  <c r="S162" i="5" s="1"/>
  <c r="AG162" i="5"/>
  <c r="F162" i="5"/>
  <c r="E162" i="5"/>
  <c r="R161" i="5"/>
  <c r="S161" i="5" s="1"/>
  <c r="AC161" i="5"/>
  <c r="AE161" i="5" s="1"/>
  <c r="AG161" i="5"/>
  <c r="AH161" i="5"/>
  <c r="F161" i="5"/>
  <c r="E161" i="5"/>
  <c r="F160" i="5"/>
  <c r="R160" i="5"/>
  <c r="S160" i="5" s="1"/>
  <c r="AC160" i="5"/>
  <c r="AE160" i="5" s="1"/>
  <c r="AG160" i="5"/>
  <c r="E160" i="5"/>
  <c r="AH160" i="5"/>
  <c r="E159" i="5"/>
  <c r="AG159" i="5"/>
  <c r="F159" i="5"/>
  <c r="AC159" i="5"/>
  <c r="AE159" i="5" s="1"/>
  <c r="R159" i="5"/>
  <c r="S159" i="5" s="1"/>
  <c r="AH159" i="5"/>
  <c r="E158" i="5"/>
  <c r="F158" i="5"/>
  <c r="R158" i="5"/>
  <c r="S158" i="5" s="1"/>
  <c r="AC158" i="5"/>
  <c r="AE158" i="5" s="1"/>
  <c r="AG158" i="5"/>
  <c r="AH158" i="5"/>
  <c r="AH157" i="5"/>
  <c r="R157" i="5"/>
  <c r="S157" i="5" s="1"/>
  <c r="AC157" i="5"/>
  <c r="AE157" i="5" s="1"/>
  <c r="AG157" i="5"/>
  <c r="E157" i="5"/>
  <c r="F157" i="5"/>
  <c r="F156" i="5"/>
  <c r="E156" i="5"/>
  <c r="AG156" i="5"/>
  <c r="AH156" i="5"/>
  <c r="AC156" i="5"/>
  <c r="AE156" i="5" s="1"/>
  <c r="R156" i="5"/>
  <c r="S156" i="5" s="1"/>
  <c r="AH155" i="5"/>
  <c r="AG155" i="5"/>
  <c r="AC155" i="5"/>
  <c r="AE155" i="5" s="1"/>
  <c r="R155" i="5"/>
  <c r="S155" i="5" s="1"/>
  <c r="E155" i="5"/>
  <c r="F155" i="5"/>
  <c r="AG154" i="5"/>
  <c r="R154" i="5"/>
  <c r="S154" i="5" s="1"/>
  <c r="E154" i="5"/>
  <c r="A154" i="5"/>
  <c r="AH154" i="5"/>
  <c r="AC154" i="5"/>
  <c r="AE154" i="5" s="1"/>
  <c r="F154" i="5"/>
  <c r="F153" i="5"/>
  <c r="AG153" i="5"/>
  <c r="AC153" i="5"/>
  <c r="AE153" i="5" s="1"/>
  <c r="R153" i="5"/>
  <c r="S153" i="5" s="1"/>
  <c r="E153" i="5"/>
  <c r="A153" i="5"/>
  <c r="AH153" i="5"/>
  <c r="AG152" i="5"/>
  <c r="AC152" i="5"/>
  <c r="AE152" i="5" s="1"/>
  <c r="E152" i="5"/>
  <c r="F152" i="5"/>
  <c r="R152" i="5"/>
  <c r="S152" i="5" s="1"/>
  <c r="AH152" i="5"/>
  <c r="F151" i="5"/>
  <c r="E151" i="5"/>
  <c r="A151" i="5"/>
  <c r="AG151" i="5"/>
  <c r="AH151" i="5"/>
  <c r="AC151" i="5"/>
  <c r="AE151" i="5" s="1"/>
  <c r="R151" i="5"/>
  <c r="S151" i="5" s="1"/>
  <c r="AH150" i="5"/>
  <c r="AG150" i="5"/>
  <c r="R150" i="5"/>
  <c r="S150" i="5" s="1"/>
  <c r="F150" i="5"/>
  <c r="A150" i="5"/>
  <c r="AC150" i="5"/>
  <c r="AE150" i="5" s="1"/>
  <c r="E150" i="5"/>
  <c r="AH149" i="5"/>
  <c r="R149" i="5"/>
  <c r="S149" i="5" s="1"/>
  <c r="E149" i="5"/>
  <c r="A149" i="5"/>
  <c r="F149" i="5"/>
  <c r="AC149" i="5"/>
  <c r="AE149" i="5" s="1"/>
  <c r="AG149" i="5"/>
  <c r="R148" i="5"/>
  <c r="S148" i="5" s="1"/>
  <c r="AC148" i="5"/>
  <c r="AE148" i="5" s="1"/>
  <c r="F148" i="5"/>
  <c r="AH148" i="5"/>
  <c r="E148" i="5"/>
  <c r="A148" i="5"/>
  <c r="AG148" i="5"/>
  <c r="E147" i="5"/>
  <c r="A147" i="5"/>
  <c r="F147" i="5"/>
  <c r="AC147" i="5"/>
  <c r="AE147" i="5" s="1"/>
  <c r="R147" i="5"/>
  <c r="S147" i="5" s="1"/>
  <c r="AH147" i="5"/>
  <c r="AG147" i="5"/>
  <c r="F146" i="5"/>
  <c r="E146" i="5"/>
  <c r="R146" i="5"/>
  <c r="S146" i="5" s="1"/>
  <c r="AH146" i="5"/>
  <c r="AG146" i="5"/>
  <c r="AC146" i="5"/>
  <c r="AE146" i="5" s="1"/>
  <c r="AG145" i="5"/>
  <c r="AC145" i="5"/>
  <c r="AE145" i="5" s="1"/>
  <c r="F145" i="5"/>
  <c r="E145" i="5"/>
  <c r="R145" i="5"/>
  <c r="S145" i="5" s="1"/>
  <c r="AH145" i="5"/>
  <c r="AH144" i="5"/>
  <c r="AG144" i="5"/>
  <c r="R144" i="5"/>
  <c r="S144" i="5" s="1"/>
  <c r="E144" i="5"/>
  <c r="AC144" i="5"/>
  <c r="AE144" i="5" s="1"/>
  <c r="F144" i="5"/>
  <c r="A144" i="5"/>
  <c r="F143" i="5"/>
  <c r="R143" i="5"/>
  <c r="S143" i="5" s="1"/>
  <c r="A143" i="5"/>
  <c r="E143" i="5"/>
  <c r="AC143" i="5"/>
  <c r="AE143" i="5" s="1"/>
  <c r="AG143" i="5"/>
  <c r="AH143" i="5"/>
  <c r="R142" i="5"/>
  <c r="S142" i="5" s="1"/>
  <c r="AC142" i="5"/>
  <c r="AE142" i="5" s="1"/>
  <c r="E142" i="5"/>
  <c r="F142" i="5"/>
  <c r="F141" i="5"/>
  <c r="A141" i="5"/>
  <c r="AC141" i="5"/>
  <c r="AE141" i="5" s="1"/>
  <c r="AG141" i="5"/>
  <c r="AH141" i="5"/>
  <c r="E141" i="5"/>
  <c r="R141" i="5"/>
  <c r="S141" i="5" s="1"/>
  <c r="AH140" i="5"/>
  <c r="R140" i="5"/>
  <c r="S140" i="5" s="1"/>
  <c r="E140" i="5"/>
  <c r="AC140" i="5"/>
  <c r="AE140" i="5" s="1"/>
  <c r="AG140" i="5"/>
  <c r="F140" i="5"/>
  <c r="A140" i="5"/>
  <c r="F139" i="5"/>
  <c r="E139" i="5"/>
  <c r="A139" i="5"/>
  <c r="R139" i="5"/>
  <c r="S139" i="5" s="1"/>
  <c r="AC139" i="5"/>
  <c r="AE139" i="5" s="1"/>
  <c r="AG139" i="5"/>
  <c r="AH139" i="5"/>
  <c r="E138" i="5"/>
  <c r="A138" i="5"/>
  <c r="AH138" i="5"/>
  <c r="AG138" i="5"/>
  <c r="R138" i="5"/>
  <c r="S138" i="5" s="1"/>
  <c r="AC138" i="5"/>
  <c r="AE138" i="5" s="1"/>
  <c r="F138" i="5"/>
  <c r="F137" i="5"/>
  <c r="AC137" i="5"/>
  <c r="AE137" i="5" s="1"/>
  <c r="AG137" i="5"/>
  <c r="R137" i="5"/>
  <c r="S137" i="5" s="1"/>
  <c r="AH137" i="5"/>
  <c r="A137" i="5"/>
  <c r="E137" i="5"/>
  <c r="AC136" i="5"/>
  <c r="AE136" i="5" s="1"/>
  <c r="R136" i="5"/>
  <c r="S136" i="5" s="1"/>
  <c r="AG136" i="5"/>
  <c r="AH136" i="5"/>
  <c r="A136" i="5"/>
  <c r="F136" i="5"/>
  <c r="E136" i="5"/>
  <c r="R135" i="5"/>
  <c r="S135" i="5" s="1"/>
  <c r="F135" i="5"/>
  <c r="E135" i="5"/>
  <c r="A135" i="5"/>
  <c r="AC135" i="5"/>
  <c r="AE135" i="5" s="1"/>
  <c r="AG135" i="5"/>
  <c r="AH135" i="5"/>
  <c r="E134" i="5"/>
  <c r="AG134" i="5"/>
  <c r="R134" i="5"/>
  <c r="S134" i="5" s="1"/>
  <c r="AC134" i="5"/>
  <c r="AE134" i="5" s="1"/>
  <c r="AH134" i="5"/>
  <c r="A134" i="5"/>
  <c r="F134" i="5"/>
  <c r="AH133" i="5"/>
  <c r="R133" i="5"/>
  <c r="S133" i="5" s="1"/>
  <c r="A133" i="5"/>
  <c r="E133" i="5"/>
  <c r="AG133" i="5"/>
  <c r="F133" i="5"/>
  <c r="AC133" i="5"/>
  <c r="AE133" i="5" s="1"/>
  <c r="E132" i="5"/>
  <c r="A132" i="5"/>
  <c r="AG132" i="5"/>
  <c r="AH132" i="5"/>
  <c r="AC132" i="5"/>
  <c r="AE132" i="5" s="1"/>
  <c r="R132" i="5"/>
  <c r="S132" i="5" s="1"/>
  <c r="F132" i="5"/>
  <c r="AC131" i="5"/>
  <c r="AE131" i="5" s="1"/>
  <c r="F131" i="5"/>
  <c r="A131" i="5"/>
  <c r="AH131" i="5"/>
  <c r="AG131" i="5"/>
  <c r="R131" i="5"/>
  <c r="S131" i="5" s="1"/>
  <c r="E131" i="5"/>
  <c r="AG130" i="5"/>
  <c r="F130" i="5"/>
  <c r="A130" i="5"/>
  <c r="E130" i="5"/>
  <c r="R130" i="5"/>
  <c r="S130" i="5" s="1"/>
  <c r="AH130" i="5"/>
  <c r="AC130" i="5"/>
  <c r="AE130" i="5" s="1"/>
  <c r="AC129" i="5"/>
  <c r="AE129" i="5" s="1"/>
  <c r="F129" i="5"/>
  <c r="AG129" i="5"/>
  <c r="R129" i="5"/>
  <c r="S129" i="5" s="1"/>
  <c r="AH129" i="5"/>
  <c r="A129" i="5"/>
  <c r="E129" i="5"/>
  <c r="AC128" i="5"/>
  <c r="AE128" i="5" s="1"/>
  <c r="E128" i="5"/>
  <c r="AH128" i="5"/>
  <c r="A128" i="5"/>
  <c r="F128" i="5"/>
  <c r="R128" i="5"/>
  <c r="S128" i="5" s="1"/>
  <c r="AG128" i="5"/>
  <c r="AH127" i="5"/>
  <c r="F127" i="5"/>
  <c r="AC127" i="5"/>
  <c r="AE127" i="5" s="1"/>
  <c r="AG127" i="5"/>
  <c r="E127" i="5"/>
  <c r="R127" i="5"/>
  <c r="S127" i="5" s="1"/>
  <c r="A127" i="5"/>
  <c r="A126" i="5"/>
  <c r="AH126" i="5"/>
  <c r="AG126" i="5"/>
  <c r="R126" i="5"/>
  <c r="S126" i="5" s="1"/>
  <c r="AC126" i="5"/>
  <c r="AE126" i="5" s="1"/>
  <c r="E126" i="5"/>
  <c r="F126" i="5"/>
  <c r="AH125" i="5"/>
  <c r="F125" i="5"/>
  <c r="A125" i="5"/>
  <c r="E125" i="5"/>
  <c r="R125" i="5"/>
  <c r="S125" i="5" s="1"/>
  <c r="AC125" i="5"/>
  <c r="AE125" i="5" s="1"/>
  <c r="AG125" i="5"/>
  <c r="AG124" i="5"/>
  <c r="AH124" i="5"/>
  <c r="R124" i="5"/>
  <c r="S124" i="5" s="1"/>
  <c r="A124" i="5"/>
  <c r="F124" i="5"/>
  <c r="AC124" i="5"/>
  <c r="AE124" i="5" s="1"/>
  <c r="E124" i="5"/>
  <c r="F123" i="5"/>
  <c r="E123" i="5"/>
  <c r="AG123" i="5"/>
  <c r="AH123" i="5"/>
  <c r="R123" i="5"/>
  <c r="S123" i="5" s="1"/>
  <c r="A123" i="5"/>
  <c r="AC123" i="5"/>
  <c r="AE123" i="5" s="1"/>
  <c r="E122" i="5"/>
  <c r="AG122" i="5"/>
  <c r="AC122" i="5"/>
  <c r="AE122" i="5" s="1"/>
  <c r="F122" i="5"/>
  <c r="AH122" i="5"/>
  <c r="R122" i="5"/>
  <c r="S122" i="5" s="1"/>
  <c r="F121" i="5"/>
  <c r="A121" i="5"/>
  <c r="R121" i="5"/>
  <c r="S121" i="5" s="1"/>
  <c r="AG121" i="5"/>
  <c r="AC121" i="5"/>
  <c r="AE121" i="5" s="1"/>
  <c r="AH121" i="5"/>
  <c r="E121" i="5"/>
  <c r="AC120" i="5"/>
  <c r="AE120" i="5" s="1"/>
  <c r="R120" i="5"/>
  <c r="S120" i="5" s="1"/>
  <c r="F120" i="5"/>
  <c r="AG120" i="5"/>
  <c r="AH120" i="5"/>
  <c r="E120" i="5"/>
  <c r="A120" i="5"/>
  <c r="F119" i="5"/>
  <c r="A119" i="5"/>
  <c r="E119" i="5"/>
  <c r="AC119" i="5"/>
  <c r="AE119" i="5" s="1"/>
  <c r="AH119" i="5"/>
  <c r="R119" i="5"/>
  <c r="S119" i="5" s="1"/>
  <c r="AG119" i="5"/>
  <c r="AH118" i="5"/>
  <c r="A118" i="5"/>
  <c r="AG118" i="5"/>
  <c r="AC118" i="5"/>
  <c r="AE118" i="5" s="1"/>
  <c r="F118" i="5"/>
  <c r="E118" i="5"/>
  <c r="R118" i="5"/>
  <c r="S118" i="5" s="1"/>
  <c r="AH117" i="5"/>
  <c r="AG117" i="5"/>
  <c r="AC117" i="5"/>
  <c r="AE117" i="5" s="1"/>
  <c r="A117" i="5"/>
  <c r="R117" i="5"/>
  <c r="S117" i="5" s="1"/>
  <c r="E117" i="5"/>
  <c r="F117" i="5"/>
  <c r="F116" i="5"/>
  <c r="R116" i="5"/>
  <c r="S116" i="5" s="1"/>
  <c r="AC116" i="5"/>
  <c r="AE116" i="5" s="1"/>
  <c r="AH116" i="5"/>
  <c r="AG116" i="5"/>
  <c r="E116" i="5"/>
  <c r="A116" i="5"/>
  <c r="A115" i="5"/>
  <c r="AG115" i="5"/>
  <c r="AC115" i="5"/>
  <c r="AE115" i="5" s="1"/>
  <c r="F115" i="5"/>
  <c r="E115" i="5"/>
  <c r="AH115" i="5"/>
  <c r="R115" i="5"/>
  <c r="S115" i="5" s="1"/>
  <c r="AG114" i="5"/>
  <c r="AH114" i="5"/>
  <c r="R114" i="5"/>
  <c r="S114" i="5" s="1"/>
  <c r="E114" i="5"/>
  <c r="F114" i="5"/>
  <c r="A114" i="5"/>
  <c r="AC114" i="5"/>
  <c r="AE114" i="5" s="1"/>
  <c r="AG113" i="5"/>
  <c r="R113" i="5"/>
  <c r="S113" i="5" s="1"/>
  <c r="AH113" i="5"/>
  <c r="E113" i="5"/>
  <c r="A113" i="5"/>
  <c r="F113" i="5"/>
  <c r="AC113" i="5"/>
  <c r="AE113" i="5" s="1"/>
  <c r="AC112" i="5"/>
  <c r="AE112" i="5" s="1"/>
  <c r="E112" i="5"/>
  <c r="R112" i="5"/>
  <c r="S112" i="5" s="1"/>
  <c r="F112" i="5"/>
  <c r="A112" i="5"/>
  <c r="AG112" i="5"/>
  <c r="AH112" i="5"/>
  <c r="AC111" i="5"/>
  <c r="AE111" i="5" s="1"/>
  <c r="E111" i="5"/>
  <c r="AG111" i="5"/>
  <c r="R111" i="5"/>
  <c r="S111" i="5" s="1"/>
  <c r="F111" i="5"/>
  <c r="AH111" i="5"/>
  <c r="A111" i="5"/>
  <c r="AH110" i="5"/>
  <c r="AG110" i="5"/>
  <c r="F110" i="5"/>
  <c r="A110" i="5"/>
  <c r="AC110" i="5"/>
  <c r="AE110" i="5" s="1"/>
  <c r="E110" i="5"/>
  <c r="R110" i="5"/>
  <c r="S110" i="5" s="1"/>
  <c r="AH109" i="5"/>
  <c r="AG109" i="5"/>
  <c r="E109" i="5"/>
  <c r="F109" i="5"/>
  <c r="A109" i="5"/>
  <c r="R109" i="5"/>
  <c r="S109" i="5" s="1"/>
  <c r="AC109" i="5"/>
  <c r="AE109" i="5" s="1"/>
  <c r="E108" i="5"/>
  <c r="AG108" i="5"/>
  <c r="F108" i="5"/>
  <c r="R108" i="5"/>
  <c r="S108" i="5" s="1"/>
  <c r="AH108" i="5"/>
  <c r="AC108" i="5"/>
  <c r="AE108" i="5" s="1"/>
  <c r="A108" i="5"/>
  <c r="AC107" i="5"/>
  <c r="AE107" i="5" s="1"/>
  <c r="AH107" i="5"/>
  <c r="R107" i="5"/>
  <c r="S107" i="5" s="1"/>
  <c r="A107" i="5"/>
  <c r="E107" i="5"/>
  <c r="AG107" i="5"/>
  <c r="F107" i="5"/>
  <c r="R106" i="5"/>
  <c r="S106" i="5" s="1"/>
  <c r="AH106" i="5"/>
  <c r="E106" i="5"/>
  <c r="AG106" i="5"/>
  <c r="A106" i="5"/>
  <c r="F106" i="5"/>
  <c r="AC106" i="5"/>
  <c r="AE106" i="5" s="1"/>
  <c r="AG105" i="5"/>
  <c r="E105" i="5"/>
  <c r="A105" i="5"/>
  <c r="AC105" i="5"/>
  <c r="AE105" i="5" s="1"/>
  <c r="R105" i="5"/>
  <c r="S105" i="5" s="1"/>
  <c r="AH105" i="5"/>
  <c r="F105" i="5"/>
  <c r="AC104" i="5"/>
  <c r="AE104" i="5" s="1"/>
  <c r="R104" i="5"/>
  <c r="S104" i="5" s="1"/>
  <c r="F104" i="5"/>
  <c r="A104" i="5"/>
  <c r="AG104" i="5"/>
  <c r="E104" i="5"/>
  <c r="AH104" i="5"/>
  <c r="AH103" i="5"/>
  <c r="AC103" i="5"/>
  <c r="AE103" i="5" s="1"/>
  <c r="A103" i="5"/>
  <c r="AG103" i="5"/>
  <c r="F103" i="5"/>
  <c r="E103" i="5"/>
  <c r="R103" i="5"/>
  <c r="S103" i="5" s="1"/>
  <c r="AG102" i="5"/>
  <c r="F102" i="5"/>
  <c r="E102" i="5"/>
  <c r="A102" i="5"/>
  <c r="AC102" i="5"/>
  <c r="AE102" i="5" s="1"/>
  <c r="AH102" i="5"/>
  <c r="R102" i="5"/>
  <c r="S102" i="5" s="1"/>
  <c r="A101" i="5"/>
  <c r="AH101" i="5"/>
  <c r="AC101" i="5"/>
  <c r="AE101" i="5" s="1"/>
  <c r="R101" i="5"/>
  <c r="S101" i="5" s="1"/>
  <c r="E101" i="5"/>
  <c r="F101" i="5"/>
  <c r="AG101" i="5"/>
  <c r="A100" i="5"/>
  <c r="AG100" i="5"/>
  <c r="AH100" i="5"/>
  <c r="E100" i="5"/>
  <c r="R100" i="5"/>
  <c r="S100" i="5" s="1"/>
  <c r="F100" i="5"/>
  <c r="AC100" i="5"/>
  <c r="AE100" i="5" s="1"/>
  <c r="R99" i="5"/>
  <c r="S99" i="5" s="1"/>
  <c r="AC99" i="5"/>
  <c r="AE99" i="5" s="1"/>
  <c r="E99" i="5"/>
  <c r="F99" i="5"/>
  <c r="AG98" i="5"/>
  <c r="AH98" i="5"/>
  <c r="AC98" i="5"/>
  <c r="AE98" i="5" s="1"/>
  <c r="R98" i="5"/>
  <c r="S98" i="5" s="1"/>
  <c r="E98" i="5"/>
  <c r="F98" i="5"/>
  <c r="AH97" i="5"/>
  <c r="AC97" i="5"/>
  <c r="AE97" i="5" s="1"/>
  <c r="R97" i="5"/>
  <c r="S97" i="5" s="1"/>
  <c r="F97" i="5"/>
  <c r="E97" i="5"/>
  <c r="AG97" i="5"/>
  <c r="AH96" i="5"/>
  <c r="AG96" i="5"/>
  <c r="AC96" i="5"/>
  <c r="AE96" i="5" s="1"/>
  <c r="R96" i="5"/>
  <c r="S96" i="5" s="1"/>
  <c r="F96" i="5"/>
  <c r="E96" i="5"/>
  <c r="E95" i="5"/>
  <c r="F95" i="5"/>
  <c r="AC95" i="5"/>
  <c r="AE95" i="5" s="1"/>
  <c r="R95" i="5"/>
  <c r="S95" i="5" s="1"/>
  <c r="AH95" i="5"/>
  <c r="AG95" i="5"/>
  <c r="AG94" i="5"/>
  <c r="E94" i="5"/>
  <c r="F94" i="5"/>
  <c r="R94" i="5"/>
  <c r="S94" i="5" s="1"/>
  <c r="AC94" i="5"/>
  <c r="AE94" i="5" s="1"/>
  <c r="AH94" i="5"/>
  <c r="F93" i="5"/>
  <c r="R93" i="5"/>
  <c r="S93" i="5" s="1"/>
  <c r="AC93" i="5"/>
  <c r="AE93" i="5" s="1"/>
  <c r="AH93" i="5"/>
  <c r="E93" i="5"/>
  <c r="AG93" i="5"/>
  <c r="E92" i="5"/>
  <c r="AG92" i="5"/>
  <c r="AH92" i="5"/>
  <c r="F92" i="5"/>
  <c r="R92" i="5"/>
  <c r="S92" i="5" s="1"/>
  <c r="AC92" i="5"/>
  <c r="AE92" i="5" s="1"/>
  <c r="F91" i="5"/>
  <c r="E91" i="5"/>
  <c r="AH91" i="5"/>
  <c r="AG91" i="5"/>
  <c r="AC91" i="5"/>
  <c r="AE91" i="5" s="1"/>
  <c r="R91" i="5"/>
  <c r="S91" i="5" s="1"/>
  <c r="F90" i="5"/>
  <c r="E90" i="5"/>
  <c r="AC90" i="5"/>
  <c r="AE90" i="5" s="1"/>
  <c r="R90" i="5"/>
  <c r="S90" i="5" s="1"/>
  <c r="AH90" i="5"/>
  <c r="AG90" i="5"/>
  <c r="E89" i="5"/>
  <c r="AC89" i="5"/>
  <c r="AE89" i="5" s="1"/>
  <c r="F89" i="5"/>
  <c r="R89" i="5"/>
  <c r="S89" i="5" s="1"/>
  <c r="AG89" i="5"/>
  <c r="AH89" i="5"/>
  <c r="AG88" i="5"/>
  <c r="F88" i="5"/>
  <c r="AH88" i="5"/>
  <c r="E88" i="5"/>
  <c r="R88" i="5"/>
  <c r="S88" i="5" s="1"/>
  <c r="AC88" i="5"/>
  <c r="AE88" i="5" s="1"/>
  <c r="AH87" i="5"/>
  <c r="AG87" i="5"/>
  <c r="AC87" i="5"/>
  <c r="AE87" i="5" s="1"/>
  <c r="R87" i="5"/>
  <c r="S87" i="5" s="1"/>
  <c r="F87" i="5"/>
  <c r="E87" i="5"/>
  <c r="AG86" i="5"/>
  <c r="AC86" i="5"/>
  <c r="AE86" i="5" s="1"/>
  <c r="R86" i="5"/>
  <c r="S86" i="5" s="1"/>
  <c r="F86" i="5"/>
  <c r="E86" i="5"/>
  <c r="AH86" i="5"/>
  <c r="AH85" i="5"/>
  <c r="AG85" i="5"/>
  <c r="AC85" i="5"/>
  <c r="AE85" i="5" s="1"/>
  <c r="R85" i="5"/>
  <c r="S85" i="5" s="1"/>
  <c r="F85" i="5"/>
  <c r="E85" i="5"/>
  <c r="AH84" i="5"/>
  <c r="AC84" i="5"/>
  <c r="AE84" i="5" s="1"/>
  <c r="R84" i="5"/>
  <c r="S84" i="5" s="1"/>
  <c r="F84" i="5"/>
  <c r="E84" i="5"/>
  <c r="AG84" i="5"/>
  <c r="AG83" i="5"/>
  <c r="AC83" i="5"/>
  <c r="AE83" i="5" s="1"/>
  <c r="R83" i="5"/>
  <c r="S83" i="5" s="1"/>
  <c r="F83" i="5"/>
  <c r="E83" i="5"/>
  <c r="AH83" i="5"/>
  <c r="AG82" i="5"/>
  <c r="AC82" i="5"/>
  <c r="AE82" i="5" s="1"/>
  <c r="R82" i="5"/>
  <c r="S82" i="5" s="1"/>
  <c r="F82" i="5"/>
  <c r="E82" i="5"/>
  <c r="AH82" i="5"/>
  <c r="AH81" i="5"/>
  <c r="AC81" i="5"/>
  <c r="AE81" i="5" s="1"/>
  <c r="R81" i="5"/>
  <c r="S81" i="5" s="1"/>
  <c r="F81" i="5"/>
  <c r="E81" i="5"/>
  <c r="AG81" i="5"/>
  <c r="AH80" i="5"/>
  <c r="AC80" i="5"/>
  <c r="AE80" i="5" s="1"/>
  <c r="R80" i="5"/>
  <c r="S80" i="5" s="1"/>
  <c r="F80" i="5"/>
  <c r="E80" i="5"/>
  <c r="AG80" i="5"/>
  <c r="AH79" i="5"/>
  <c r="AC79" i="5"/>
  <c r="AE79" i="5" s="1"/>
  <c r="R79" i="5"/>
  <c r="S79" i="5" s="1"/>
  <c r="F79" i="5"/>
  <c r="E79" i="5"/>
  <c r="AG79" i="5"/>
  <c r="AG78" i="5"/>
  <c r="AC78" i="5"/>
  <c r="AE78" i="5" s="1"/>
  <c r="R78" i="5"/>
  <c r="S78" i="5" s="1"/>
  <c r="F78" i="5"/>
  <c r="E78" i="5"/>
  <c r="AH78" i="5"/>
  <c r="AH77" i="5"/>
  <c r="AG77" i="5"/>
  <c r="AC77" i="5"/>
  <c r="AE77" i="5" s="1"/>
  <c r="R77" i="5"/>
  <c r="S77" i="5" s="1"/>
  <c r="F77" i="5"/>
  <c r="E77" i="5"/>
  <c r="AH76" i="5"/>
  <c r="AG76" i="5"/>
  <c r="AC76" i="5"/>
  <c r="AE76" i="5" s="1"/>
  <c r="R76" i="5"/>
  <c r="S76" i="5" s="1"/>
  <c r="F76" i="5"/>
  <c r="E76" i="5"/>
  <c r="AH75" i="5"/>
  <c r="AC75" i="5"/>
  <c r="AE75" i="5" s="1"/>
  <c r="R75" i="5"/>
  <c r="S75" i="5" s="1"/>
  <c r="F75" i="5"/>
  <c r="E75" i="5"/>
  <c r="AG75" i="5"/>
  <c r="AG74" i="5"/>
  <c r="AC74" i="5"/>
  <c r="AE74" i="5" s="1"/>
  <c r="R74" i="5"/>
  <c r="S74" i="5" s="1"/>
  <c r="F74" i="5"/>
  <c r="E74" i="5"/>
  <c r="AH74" i="5"/>
  <c r="AH73" i="5"/>
  <c r="AC73" i="5"/>
  <c r="AE73" i="5" s="1"/>
  <c r="R73" i="5"/>
  <c r="S73" i="5" s="1"/>
  <c r="F73" i="5"/>
  <c r="E73" i="5"/>
  <c r="AG73" i="5"/>
  <c r="AH72" i="5"/>
  <c r="AG72" i="5"/>
  <c r="AC72" i="5"/>
  <c r="AE72" i="5" s="1"/>
  <c r="R72" i="5"/>
  <c r="S72" i="5" s="1"/>
  <c r="F72" i="5"/>
  <c r="E72" i="5"/>
  <c r="AG71" i="5"/>
  <c r="AC71" i="5"/>
  <c r="AE71" i="5" s="1"/>
  <c r="R71" i="5"/>
  <c r="S71" i="5" s="1"/>
  <c r="F71" i="5"/>
  <c r="E71" i="5"/>
  <c r="AH71" i="5"/>
  <c r="AG70" i="5"/>
  <c r="AC70" i="5"/>
  <c r="AE70" i="5" s="1"/>
  <c r="R70" i="5"/>
  <c r="S70" i="5" s="1"/>
  <c r="F70" i="5"/>
  <c r="E70" i="5"/>
  <c r="AH70" i="5"/>
  <c r="AH69" i="5"/>
  <c r="AG69" i="5"/>
  <c r="AC69" i="5"/>
  <c r="AE69" i="5" s="1"/>
  <c r="R69" i="5"/>
  <c r="S69" i="5" s="1"/>
  <c r="F69" i="5"/>
  <c r="E69" i="5"/>
  <c r="AH68" i="5"/>
  <c r="AG68" i="5"/>
  <c r="AC68" i="5"/>
  <c r="AE68" i="5" s="1"/>
  <c r="R68" i="5"/>
  <c r="S68" i="5" s="1"/>
  <c r="F68" i="5"/>
  <c r="E68" i="5"/>
  <c r="AH67" i="5"/>
  <c r="AG67" i="5"/>
  <c r="AC67" i="5"/>
  <c r="AE67" i="5" s="1"/>
  <c r="R67" i="5"/>
  <c r="S67" i="5" s="1"/>
  <c r="F67" i="5"/>
  <c r="E67" i="5"/>
  <c r="AH66" i="5"/>
  <c r="AC66" i="5"/>
  <c r="AE66" i="5" s="1"/>
  <c r="R66" i="5"/>
  <c r="S66" i="5" s="1"/>
  <c r="F66" i="5"/>
  <c r="E66" i="5"/>
  <c r="AG66" i="5"/>
  <c r="AG65" i="5"/>
  <c r="AC65" i="5"/>
  <c r="AE65" i="5" s="1"/>
  <c r="R65" i="5"/>
  <c r="S65" i="5" s="1"/>
  <c r="F65" i="5"/>
  <c r="E65" i="5"/>
  <c r="AH65" i="5"/>
  <c r="AH64" i="5"/>
  <c r="AC64" i="5"/>
  <c r="AE64" i="5" s="1"/>
  <c r="R64" i="5"/>
  <c r="S64" i="5" s="1"/>
  <c r="F64" i="5"/>
  <c r="E64" i="5"/>
  <c r="AG64" i="5"/>
  <c r="AH63" i="5"/>
  <c r="AC63" i="5"/>
  <c r="AE63" i="5" s="1"/>
  <c r="R63" i="5"/>
  <c r="S63" i="5" s="1"/>
  <c r="F63" i="5"/>
  <c r="E63" i="5"/>
  <c r="AG63" i="5"/>
  <c r="AH62" i="5"/>
  <c r="AC62" i="5"/>
  <c r="AE62" i="5" s="1"/>
  <c r="R62" i="5"/>
  <c r="S62" i="5" s="1"/>
  <c r="F62" i="5"/>
  <c r="E62" i="5"/>
  <c r="AG62" i="5"/>
  <c r="AG61" i="5"/>
  <c r="AC61" i="5"/>
  <c r="AE61" i="5" s="1"/>
  <c r="R61" i="5"/>
  <c r="S61" i="5" s="1"/>
  <c r="F61" i="5"/>
  <c r="E61" i="5"/>
  <c r="AH61" i="5"/>
  <c r="AH60" i="5"/>
  <c r="AG60" i="5"/>
  <c r="AC60" i="5"/>
  <c r="AE60" i="5" s="1"/>
  <c r="R60" i="5"/>
  <c r="S60" i="5" s="1"/>
  <c r="F60" i="5"/>
  <c r="E60" i="5"/>
  <c r="AH59" i="5"/>
  <c r="AG59" i="5"/>
  <c r="AC59" i="5"/>
  <c r="AE59" i="5" s="1"/>
  <c r="R59" i="5"/>
  <c r="S59" i="5" s="1"/>
  <c r="F59" i="5"/>
  <c r="E59" i="5"/>
  <c r="AG58" i="5"/>
  <c r="AC58" i="5"/>
  <c r="AE58" i="5" s="1"/>
  <c r="R58" i="5"/>
  <c r="S58" i="5" s="1"/>
  <c r="F58" i="5"/>
  <c r="E58" i="5"/>
  <c r="AH58" i="5"/>
  <c r="AG57" i="5"/>
  <c r="AC57" i="5"/>
  <c r="AE57" i="5" s="1"/>
  <c r="R57" i="5"/>
  <c r="S57" i="5" s="1"/>
  <c r="F57" i="5"/>
  <c r="E57" i="5"/>
  <c r="AH57" i="5"/>
  <c r="AG56" i="5"/>
  <c r="AC56" i="5"/>
  <c r="AE56" i="5" s="1"/>
  <c r="F56" i="5"/>
  <c r="E56" i="5"/>
  <c r="AH56" i="5"/>
  <c r="AH55" i="5"/>
  <c r="AG55" i="5"/>
  <c r="AC55" i="5"/>
  <c r="AE55" i="5" s="1"/>
  <c r="R55" i="5"/>
  <c r="S55" i="5" s="1"/>
  <c r="F55" i="5"/>
  <c r="E55" i="5"/>
  <c r="AH54" i="5"/>
  <c r="AG54" i="5"/>
  <c r="AC54" i="5"/>
  <c r="AE54" i="5" s="1"/>
  <c r="R54" i="5"/>
  <c r="S54" i="5" s="1"/>
  <c r="E54" i="5"/>
  <c r="F54" i="5"/>
  <c r="E53" i="5"/>
  <c r="F53" i="5"/>
  <c r="R53" i="5"/>
  <c r="S53" i="5" s="1"/>
  <c r="AC53" i="5"/>
  <c r="AE53" i="5" s="1"/>
  <c r="AG53" i="5"/>
  <c r="AH53" i="5"/>
  <c r="AC52" i="5"/>
  <c r="AE52" i="5" s="1"/>
  <c r="F52" i="5"/>
  <c r="E52" i="5"/>
  <c r="AG52" i="5"/>
  <c r="AH52" i="5"/>
  <c r="R52" i="5"/>
  <c r="S52" i="5" s="1"/>
  <c r="F51" i="5"/>
  <c r="E51" i="5"/>
  <c r="R51" i="5"/>
  <c r="S51" i="5" s="1"/>
  <c r="AC51" i="5"/>
  <c r="AE51" i="5" s="1"/>
  <c r="AG51" i="5"/>
  <c r="AH51" i="5"/>
  <c r="AG50" i="5"/>
  <c r="AH50" i="5"/>
  <c r="R50" i="5"/>
  <c r="S50" i="5" s="1"/>
  <c r="F50" i="5"/>
  <c r="E50" i="5"/>
  <c r="AC50" i="5"/>
  <c r="AE50" i="5" s="1"/>
  <c r="F49" i="5"/>
  <c r="AC49" i="5"/>
  <c r="AE49" i="5" s="1"/>
  <c r="E49" i="5"/>
  <c r="R49" i="5"/>
  <c r="S49" i="5" s="1"/>
  <c r="AG49" i="5"/>
  <c r="AH49" i="5"/>
  <c r="AH48" i="5"/>
  <c r="AG48" i="5"/>
  <c r="AC48" i="5"/>
  <c r="AE48" i="5" s="1"/>
  <c r="R48" i="5"/>
  <c r="S48" i="5" s="1"/>
  <c r="E48" i="5"/>
  <c r="F48" i="5"/>
  <c r="AH47" i="5"/>
  <c r="AG47" i="5"/>
  <c r="AC47" i="5"/>
  <c r="AE47" i="5" s="1"/>
  <c r="R47" i="5"/>
  <c r="S47" i="5" s="1"/>
  <c r="E47" i="5"/>
  <c r="F47" i="5"/>
  <c r="AG46" i="5"/>
  <c r="R46" i="5"/>
  <c r="S46" i="5" s="1"/>
  <c r="E46" i="5"/>
  <c r="F46" i="5"/>
  <c r="AC46" i="5"/>
  <c r="AE46" i="5" s="1"/>
  <c r="AH46" i="5"/>
  <c r="R45" i="5"/>
  <c r="S45" i="5" s="1"/>
  <c r="F45" i="5"/>
  <c r="AC45" i="5"/>
  <c r="AE45" i="5" s="1"/>
  <c r="AG45" i="5"/>
  <c r="AH45" i="5"/>
  <c r="E45" i="5"/>
  <c r="AG44" i="5"/>
  <c r="R44" i="5"/>
  <c r="S44" i="5" s="1"/>
  <c r="E44" i="5"/>
  <c r="F44" i="5"/>
  <c r="AC44" i="5"/>
  <c r="AE44" i="5" s="1"/>
  <c r="AH44" i="5"/>
  <c r="E43" i="5"/>
  <c r="AC43" i="5"/>
  <c r="AE43" i="5" s="1"/>
  <c r="R43" i="5"/>
  <c r="S43" i="5" s="1"/>
  <c r="F43" i="5"/>
  <c r="AG43" i="5"/>
  <c r="AH43" i="5"/>
  <c r="AG42" i="5"/>
  <c r="F42" i="5"/>
  <c r="E42" i="5"/>
  <c r="R42" i="5"/>
  <c r="S42" i="5" s="1"/>
  <c r="AH42" i="5"/>
  <c r="AC42" i="5"/>
  <c r="AE42" i="5" s="1"/>
  <c r="E41" i="5"/>
  <c r="F41" i="5"/>
  <c r="AC41" i="5"/>
  <c r="AE41" i="5" s="1"/>
  <c r="AG41" i="5"/>
  <c r="R41" i="5"/>
  <c r="S41" i="5" s="1"/>
  <c r="AH41" i="5"/>
  <c r="AC40" i="5"/>
  <c r="AE40" i="5" s="1"/>
  <c r="AG40" i="5"/>
  <c r="AH40" i="5"/>
  <c r="R40" i="5"/>
  <c r="S40" i="5" s="1"/>
  <c r="F40" i="5"/>
  <c r="E40" i="5"/>
  <c r="AC39" i="5"/>
  <c r="AE39" i="5" s="1"/>
  <c r="R39" i="5"/>
  <c r="S39" i="5" s="1"/>
  <c r="E39" i="5"/>
  <c r="AH39" i="5"/>
  <c r="F39" i="5"/>
  <c r="AG39" i="5"/>
  <c r="R38" i="5"/>
  <c r="S38" i="5" s="1"/>
  <c r="AH38" i="5"/>
  <c r="AG38" i="5"/>
  <c r="AC38" i="5"/>
  <c r="AE38" i="5" s="1"/>
  <c r="F38" i="5"/>
  <c r="E38" i="5"/>
  <c r="R37" i="5"/>
  <c r="S37" i="5" s="1"/>
  <c r="E37" i="5"/>
  <c r="F37" i="5"/>
  <c r="AC37" i="5"/>
  <c r="AE37" i="5" s="1"/>
  <c r="AH37" i="5"/>
  <c r="AG37" i="5"/>
  <c r="R36" i="5"/>
  <c r="S36" i="5" s="1"/>
  <c r="E36" i="5"/>
  <c r="F36" i="5"/>
  <c r="AC36" i="5"/>
  <c r="AE36" i="5" s="1"/>
  <c r="AG36" i="5"/>
  <c r="AH36" i="5"/>
  <c r="AG35" i="5"/>
  <c r="E35" i="5"/>
  <c r="F35" i="5"/>
  <c r="R35" i="5"/>
  <c r="S35" i="5" s="1"/>
  <c r="AC35" i="5"/>
  <c r="AE35" i="5" s="1"/>
  <c r="AH35" i="5"/>
  <c r="AC34" i="5"/>
  <c r="AE34" i="5" s="1"/>
  <c r="F34" i="5"/>
  <c r="E34" i="5"/>
  <c r="R34" i="5"/>
  <c r="S34" i="5" s="1"/>
  <c r="AH34" i="5"/>
  <c r="AG34" i="5"/>
  <c r="R33" i="5"/>
  <c r="S33" i="5" s="1"/>
  <c r="F33" i="5"/>
  <c r="AC33" i="5"/>
  <c r="AE33" i="5" s="1"/>
  <c r="E33" i="5"/>
  <c r="AH33" i="5"/>
  <c r="AG33" i="5"/>
  <c r="AG32" i="5"/>
  <c r="AH32" i="5"/>
  <c r="R32" i="5"/>
  <c r="S32" i="5" s="1"/>
  <c r="E32" i="5"/>
  <c r="F32" i="5"/>
  <c r="AC32" i="5"/>
  <c r="AE32" i="5" s="1"/>
  <c r="E31" i="5"/>
  <c r="R31" i="5"/>
  <c r="S31" i="5" s="1"/>
  <c r="AC31" i="5"/>
  <c r="AE31" i="5" s="1"/>
  <c r="F31" i="5"/>
  <c r="AG31" i="5"/>
  <c r="AH31" i="5"/>
  <c r="E30" i="5"/>
  <c r="AH30" i="5"/>
  <c r="AG30" i="5"/>
  <c r="AC30" i="5"/>
  <c r="AE30" i="5" s="1"/>
  <c r="R30" i="5"/>
  <c r="S30" i="5" s="1"/>
  <c r="F30" i="5"/>
  <c r="AH29" i="5"/>
  <c r="AG29" i="5"/>
  <c r="AC29" i="5"/>
  <c r="AE29" i="5" s="1"/>
  <c r="R29" i="5"/>
  <c r="S29" i="5" s="1"/>
  <c r="E29" i="5"/>
  <c r="F29" i="5"/>
  <c r="AH28" i="5"/>
  <c r="R28" i="5"/>
  <c r="S28" i="5" s="1"/>
  <c r="V28" i="5" s="1"/>
  <c r="Y28" i="5" s="1"/>
  <c r="F28" i="5"/>
  <c r="E28" i="5"/>
  <c r="R27" i="5"/>
  <c r="S27" i="5" s="1"/>
  <c r="V27" i="5" s="1"/>
  <c r="Y27" i="5" s="1"/>
  <c r="AH27" i="5"/>
  <c r="F27" i="5"/>
  <c r="E27" i="5"/>
  <c r="AG26" i="5"/>
  <c r="AC26" i="5"/>
  <c r="AE26" i="5" s="1"/>
  <c r="R26" i="5"/>
  <c r="S26" i="5" s="1"/>
  <c r="F26" i="5"/>
  <c r="E26" i="5"/>
  <c r="AH26" i="5"/>
  <c r="A25" i="5"/>
  <c r="E25" i="5"/>
  <c r="F25" i="5"/>
  <c r="R25" i="5"/>
  <c r="S25" i="5" s="1"/>
  <c r="V25" i="5" s="1"/>
  <c r="Y25" i="5" s="1"/>
  <c r="AH25" i="5"/>
  <c r="A24" i="5"/>
  <c r="AH24" i="5"/>
  <c r="R24" i="5"/>
  <c r="S24" i="5" s="1"/>
  <c r="V24" i="5" s="1"/>
  <c r="Y24" i="5" s="1"/>
  <c r="F24" i="5"/>
  <c r="E24" i="5"/>
  <c r="E23" i="5"/>
  <c r="F23" i="5"/>
  <c r="AH23" i="5"/>
  <c r="R23" i="5"/>
  <c r="S23" i="5" s="1"/>
  <c r="V23" i="5" s="1"/>
  <c r="Y23" i="5" s="1"/>
  <c r="R22" i="5"/>
  <c r="S22" i="5" s="1"/>
  <c r="V22" i="5" s="1"/>
  <c r="Y22" i="5" s="1"/>
  <c r="E22" i="5"/>
  <c r="A22" i="5"/>
  <c r="AH22" i="5"/>
  <c r="F22" i="5"/>
  <c r="A21" i="5"/>
  <c r="F21" i="5"/>
  <c r="AH21" i="5"/>
  <c r="R21" i="5"/>
  <c r="S21" i="5" s="1"/>
  <c r="V21" i="5" s="1"/>
  <c r="Y21" i="5" s="1"/>
  <c r="E21" i="5"/>
  <c r="E20" i="5"/>
  <c r="AH20" i="5"/>
  <c r="A20" i="5"/>
  <c r="R20" i="5"/>
  <c r="S20" i="5" s="1"/>
  <c r="V20" i="5" s="1"/>
  <c r="Y20" i="5" s="1"/>
  <c r="F20" i="5"/>
  <c r="F19" i="5"/>
  <c r="E19" i="5"/>
  <c r="A19" i="5"/>
  <c r="AH19" i="5"/>
  <c r="R19" i="5"/>
  <c r="S19" i="5" s="1"/>
  <c r="V19" i="5" s="1"/>
  <c r="Y19" i="5" s="1"/>
  <c r="AH18" i="5"/>
  <c r="F18" i="5"/>
  <c r="E18" i="5"/>
  <c r="A18" i="5"/>
  <c r="R18" i="5"/>
  <c r="S18" i="5" s="1"/>
  <c r="V18" i="5" s="1"/>
  <c r="Y18" i="5" s="1"/>
  <c r="F17" i="5"/>
  <c r="AH17" i="5"/>
  <c r="E17" i="5"/>
  <c r="A17" i="5"/>
  <c r="R17" i="5"/>
  <c r="S17" i="5" s="1"/>
  <c r="V17" i="5" s="1"/>
  <c r="Y17" i="5" s="1"/>
  <c r="R16" i="5"/>
  <c r="S16" i="5" s="1"/>
  <c r="V16" i="5" s="1"/>
  <c r="Y16" i="5" s="1"/>
  <c r="A16" i="5"/>
  <c r="F16" i="5"/>
  <c r="AH16" i="5"/>
  <c r="E16" i="5"/>
  <c r="R15" i="5"/>
  <c r="S15" i="5" s="1"/>
  <c r="V15" i="5" s="1"/>
  <c r="Y15" i="5" s="1"/>
  <c r="A15" i="5"/>
  <c r="F15" i="5"/>
  <c r="AH15" i="5"/>
  <c r="E15" i="5"/>
  <c r="AD14" i="5"/>
  <c r="A14" i="5"/>
  <c r="AC14" i="5"/>
  <c r="F14" i="5"/>
  <c r="AG14" i="5"/>
  <c r="E14" i="5"/>
  <c r="AH14" i="5"/>
  <c r="AE14" i="5" l="1"/>
  <c r="AD27" i="5"/>
  <c r="AG27" i="5"/>
  <c r="AC27" i="5"/>
  <c r="AE27" i="5" s="1"/>
  <c r="B14" i="7"/>
  <c r="C14" i="7"/>
  <c r="D14" i="7"/>
  <c r="F14" i="7"/>
  <c r="G14" i="7"/>
  <c r="B15" i="7"/>
  <c r="C15" i="7"/>
  <c r="D15" i="7"/>
  <c r="G15" i="7"/>
  <c r="B16" i="7"/>
  <c r="C16" i="7"/>
  <c r="D16" i="7"/>
  <c r="G16" i="7"/>
  <c r="B17" i="7"/>
  <c r="C17" i="7"/>
  <c r="D17" i="7"/>
  <c r="F17" i="7"/>
  <c r="G17" i="7"/>
  <c r="B14" i="6"/>
  <c r="C14" i="6"/>
  <c r="D14" i="6"/>
  <c r="G14" i="6"/>
  <c r="B15" i="6"/>
  <c r="C15" i="6"/>
  <c r="D15" i="6"/>
  <c r="G15" i="6"/>
  <c r="B16" i="6"/>
  <c r="C16" i="6"/>
  <c r="D16" i="6"/>
  <c r="G16" i="6"/>
  <c r="B17" i="6"/>
  <c r="C17" i="6"/>
  <c r="D17" i="6"/>
  <c r="G17" i="6"/>
  <c r="B18" i="6"/>
  <c r="C18" i="6"/>
  <c r="D18" i="6"/>
  <c r="F18" i="6"/>
  <c r="G18" i="6"/>
  <c r="H18" i="6"/>
  <c r="B19" i="6"/>
  <c r="C19" i="6"/>
  <c r="D19" i="6"/>
  <c r="F19" i="6"/>
  <c r="G19" i="6"/>
  <c r="H19" i="6"/>
  <c r="B20" i="6"/>
  <c r="C20" i="6"/>
  <c r="D20" i="6"/>
  <c r="F20" i="6"/>
  <c r="G20" i="6"/>
  <c r="H20" i="6"/>
  <c r="B21" i="6"/>
  <c r="C21" i="6"/>
  <c r="D21" i="6"/>
  <c r="F21" i="6"/>
  <c r="G21" i="6"/>
  <c r="H21" i="6"/>
  <c r="B22" i="6"/>
  <c r="C22" i="6"/>
  <c r="D22" i="6"/>
  <c r="F22" i="6"/>
  <c r="G22" i="6"/>
  <c r="H22" i="6"/>
  <c r="B23" i="6"/>
  <c r="C23" i="6"/>
  <c r="D23" i="6"/>
  <c r="F23" i="6"/>
  <c r="G23" i="6"/>
  <c r="H23" i="6"/>
  <c r="B24" i="6"/>
  <c r="C24" i="6"/>
  <c r="D24" i="6"/>
  <c r="F24" i="6"/>
  <c r="G24" i="6"/>
  <c r="H24" i="6"/>
  <c r="B25" i="6"/>
  <c r="C25" i="6"/>
  <c r="D25" i="6"/>
  <c r="F25" i="6"/>
  <c r="G25" i="6"/>
  <c r="H25" i="6"/>
  <c r="AE272" i="5"/>
  <c r="AE401" i="5"/>
  <c r="AE229" i="5"/>
  <c r="AD28" i="5"/>
  <c r="AG28" i="5"/>
  <c r="H16" i="6" s="1"/>
  <c r="AC28" i="5"/>
  <c r="AE28" i="5" s="1"/>
  <c r="F16" i="6" s="1"/>
  <c r="AD25" i="5"/>
  <c r="AC25" i="5"/>
  <c r="AE25" i="5" s="1"/>
  <c r="F17" i="6" s="1"/>
  <c r="AG25" i="5"/>
  <c r="AD24" i="5"/>
  <c r="AG24" i="5"/>
  <c r="AC24" i="5"/>
  <c r="AE24" i="5" s="1"/>
  <c r="AD23" i="5"/>
  <c r="AC23" i="5"/>
  <c r="AE23" i="5" s="1"/>
  <c r="AG23" i="5"/>
  <c r="AD22" i="5"/>
  <c r="AG22" i="5"/>
  <c r="AC22" i="5"/>
  <c r="AE22" i="5" s="1"/>
  <c r="AD21" i="5"/>
  <c r="AC21" i="5"/>
  <c r="AE21" i="5" s="1"/>
  <c r="AG21" i="5"/>
  <c r="AD20" i="5"/>
  <c r="AG20" i="5"/>
  <c r="AC20" i="5"/>
  <c r="AE20" i="5" s="1"/>
  <c r="AD19" i="5"/>
  <c r="AC19" i="5"/>
  <c r="AE19" i="5" s="1"/>
  <c r="AG19" i="5"/>
  <c r="H17" i="6" s="1"/>
  <c r="AD18" i="5"/>
  <c r="AC18" i="5"/>
  <c r="AE18" i="5" s="1"/>
  <c r="AG18" i="5"/>
  <c r="AD17" i="5"/>
  <c r="AC17" i="5"/>
  <c r="AG17" i="5"/>
  <c r="AD16" i="5"/>
  <c r="AG16" i="5"/>
  <c r="H15" i="6" s="1"/>
  <c r="AC16" i="5"/>
  <c r="AD15" i="5"/>
  <c r="AG15" i="5"/>
  <c r="AC15" i="5"/>
  <c r="AE15" i="5" s="1"/>
  <c r="D17" i="10"/>
  <c r="D14" i="10"/>
  <c r="A17" i="10"/>
  <c r="B15" i="9"/>
  <c r="D20" i="10"/>
  <c r="B14" i="9"/>
  <c r="F16" i="7" l="1"/>
  <c r="AE17" i="5"/>
  <c r="AE16" i="5"/>
  <c r="D25" i="10"/>
  <c r="E14" i="6"/>
  <c r="C27" i="6"/>
  <c r="C15" i="9"/>
  <c r="C16" i="9"/>
  <c r="B18" i="9"/>
  <c r="E15" i="9" s="1"/>
  <c r="B17" i="9"/>
  <c r="E14" i="9"/>
  <c r="C14" i="9"/>
  <c r="E19" i="6"/>
  <c r="E16" i="7"/>
  <c r="E17" i="7"/>
  <c r="E15" i="6"/>
  <c r="B27" i="6"/>
  <c r="D27" i="6"/>
  <c r="E16" i="6"/>
  <c r="E18" i="6"/>
  <c r="E21" i="6"/>
  <c r="E23" i="6"/>
  <c r="E20" i="6"/>
  <c r="E22" i="6"/>
  <c r="E24" i="6"/>
  <c r="E25" i="6"/>
  <c r="E17" i="6"/>
  <c r="E14" i="7"/>
  <c r="E15" i="7"/>
  <c r="D24" i="10"/>
  <c r="H14" i="6"/>
  <c r="F14" i="6"/>
  <c r="F15" i="6" l="1"/>
  <c r="F27" i="6" s="1"/>
  <c r="F15" i="7"/>
  <c r="A20" i="10"/>
  <c r="B19" i="9"/>
  <c r="C19" i="9" s="1"/>
  <c r="E16" i="9"/>
  <c r="C18" i="9"/>
  <c r="C17" i="9"/>
  <c r="E17" i="9"/>
  <c r="E27" i="6"/>
</calcChain>
</file>

<file path=xl/sharedStrings.xml><?xml version="1.0" encoding="utf-8"?>
<sst xmlns="http://schemas.openxmlformats.org/spreadsheetml/2006/main" count="1163" uniqueCount="442">
  <si>
    <t>TAXBIZMANTRA.COM</t>
  </si>
  <si>
    <t>Free Excel Utility Series — Income Tax Act, 2025</t>
  </si>
  <si>
    <t>TDS Working Excel Template — TDS Deduction &amp; Payment Tracker</t>
  </si>
  <si>
    <t>Income Tax Act, 2025 | Tax Year 2026-27 | Business / Vendor TDS Working</t>
  </si>
  <si>
    <t>Tax Year 2026-27 (FY 2026-27)  |  Multi-Section TDS  |  Auto Calculations  |  Free Download</t>
  </si>
  <si>
    <t>☑  WHAT THIS TEMPLATE DOES</t>
  </si>
  <si>
    <t>•  Calculates TDS on payments to contractors, professionals, landlords, commission agents and other vendors.</t>
  </si>
  <si>
    <t>•  Supports commonly used TDS categories with editable rates, thresholds and new Income Tax Act, 2025 references.</t>
  </si>
  <si>
    <t>•  Tracks credit/payment dates, deduction dates, deposit due dates and actual deposit dates.</t>
  </si>
  <si>
    <t>•  Calculates indicative interest for delayed deduction and delayed deposit using the 1% / 1.5% monthly rules.</t>
  </si>
  <si>
    <t>•  Provides monthly and quarterly summaries, challan tracking, vendor-wise reports and reconciliation support.</t>
  </si>
  <si>
    <t>☑  KEY FEATURES</t>
  </si>
  <si>
    <t>•  Ready-to-use workbook with formula-driven TDS calculations</t>
  </si>
  <si>
    <t>•  Section Master with old-law reference + Income Tax Act, 2025 reference</t>
  </si>
  <si>
    <t>•  Vendor Master and PAN / resident-status fields</t>
  </si>
  <si>
    <t>•  Monthly &amp; quarterly TDS summary</t>
  </si>
  <si>
    <t>•  Interest calculation for delayed deduction / deposit</t>
  </si>
  <si>
    <t>•  Challan / payment tracking</t>
  </si>
  <si>
    <t>•  Vendor-wise and section-wise analysis</t>
  </si>
  <si>
    <t>•  Reconciliation sheet for deducted vs deposited TDS</t>
  </si>
  <si>
    <t>Simplify TDS Compliance with TaxBizMantra.com</t>
  </si>
  <si>
    <t>How to Use the TDS Working Template</t>
  </si>
  <si>
    <t>Tax Year 2026-27 | Read Before Entering Data</t>
  </si>
  <si>
    <t>WORKFLOW  |  1. Section Master  →  2. Vendor Master  →  3. TDS Working  →  4. Challan Tracking  →  5. Reports</t>
  </si>
  <si>
    <t>☑  STEP-BY-STEP</t>
  </si>
  <si>
    <t>1</t>
  </si>
  <si>
    <t>Section Master</t>
  </si>
  <si>
    <t>Review/edit applicable TDS sections, thresholds and rates before use. This is now a live Excel Table — to add a new TDS section, simply type it into the row immediately below the table; TDS Working updates automatically.</t>
  </si>
  <si>
    <t>2</t>
  </si>
  <si>
    <t>Vendor Master</t>
  </si>
  <si>
    <t>Enter vendor/payee name, PAN, resident status and basic details.</t>
  </si>
  <si>
    <t>3</t>
  </si>
  <si>
    <t>TDS Working</t>
  </si>
  <si>
    <t>Enter one payment/credit event per row. Select the TDS category from the dropdown.</t>
  </si>
  <si>
    <t>4</t>
  </si>
  <si>
    <t>Challan Tracking</t>
  </si>
  <si>
    <t>Record challan/payment details and match deposits against deductions.</t>
  </si>
  <si>
    <t>5</t>
  </si>
  <si>
    <t>Monthly / Quarterly Summary</t>
  </si>
  <si>
    <t>Use the formula-driven summaries to review TDS liability and payment status.</t>
  </si>
  <si>
    <t>6</t>
  </si>
  <si>
    <t>TDS Reconciliation</t>
  </si>
  <si>
    <t>Compare TDS deducted, deposited and outstanding amounts.</t>
  </si>
  <si>
    <t>☑  IMPORTANT 2026-27 NOTES</t>
  </si>
  <si>
    <t>• For transactions on or after 1 April 2026, TDS references move to the Income Tax Act, 2025; Section 393 consolidates non-salary TDS provisions.</t>
  </si>
  <si>
    <t>• The earlier of credit or payment generally determines which Act applies during the transition from the 1961 Act to the 2025 Act.</t>
  </si>
  <si>
    <t>• TDS rates and monetary thresholds were retained; the new Act mainly consolidates the provisions and changes the section references.</t>
  </si>
  <si>
    <t>• The general deposit timeline continues to be the 7th of the following month, with March generally due by 30 April for non-government deductors.</t>
  </si>
  <si>
    <t>• Interest is calculated at 1% per month/part for failure to deduct and 1.5% per month/part for delayed deposit after deduction.</t>
  </si>
  <si>
    <t>• This workbook is a working aid, not a substitute for checking the applicable provision, notification, lower/nil deduction certificate or filing utility.</t>
  </si>
  <si>
    <t>GST / TDS BASE CONTROL</t>
  </si>
  <si>
    <t>For normal service/contract invoices, enter Basic Amount separately from GST and Other Non-TDS amounts. The workbook defaults to TDS on the Basic Amount. GST may be excluded where the applicable rule and separate indication conditions are satisfied. Where payment is made before credit or a special provision applies, select Gross or Manual and review the Section Master.</t>
  </si>
  <si>
    <t>• GST separately indicated may generally be excluded from TDS for applicable service payments. For purchase of goods, payment-before-credit can change the GST/non-GST levy treatment; use the appropriate TDS Basis.</t>
  </si>
  <si>
    <t>• Threshold logic distinguishes single-transaction and aggregate thresholds. For contractor payments, ₹30,000 single-payment and ₹1,00,000 aggregate limits are treated separately.</t>
  </si>
  <si>
    <t>• 194Q is handled separately: TDS is 0.1% only on the amount exceeding ₹50 lakh, subject to the buyer and seller conditions.</t>
  </si>
  <si>
    <t>• Special provisions such as immovable-property purchase, specified rent and VDA are flagged for manual review rather than forced into a generic threshold formula.</t>
  </si>
  <si>
    <t>• Interest uses 1% per month/part for delayed deduction and 1.5% per month/part for delayed deposit. The workbook is an indicative working tool; verify final interest in the filing utility.</t>
  </si>
  <si>
    <t>TDS Section Master</t>
  </si>
  <si>
    <t>Tax Year 2026-27 | Now a live Excel Table (SectionMasterTbl) | To add a new section, type it in the row directly below the table — every formula in TDS Working picks it up automatically, no formula edits needed</t>
  </si>
  <si>
    <t>IMPORTANT  |  For transactions on/after 1 Apr 2026, quote the relevant Section 393(1) table item; old section references are retained only for identification / transition.</t>
  </si>
  <si>
    <t>TDS Category</t>
  </si>
  <si>
    <t>Nature of Payment</t>
  </si>
  <si>
    <t>Legacy Ref.</t>
  </si>
  <si>
    <t>Income Tax Act, 2025 Ref.</t>
  </si>
  <si>
    <t>Default Rate</t>
  </si>
  <si>
    <t>Transaction Threshold (₹)</t>
  </si>
  <si>
    <t>Aggregate Threshold (₹)</t>
  </si>
  <si>
    <t>Threshold Logic</t>
  </si>
  <si>
    <t>Special Base Rule</t>
  </si>
  <si>
    <t>Notes</t>
  </si>
  <si>
    <t>Contractor - Individual/HUF</t>
  </si>
  <si>
    <t>Payment to contractor/sub-contractor</t>
  </si>
  <si>
    <t>194C</t>
  </si>
  <si>
    <t>393(1) Table 6(i)</t>
  </si>
  <si>
    <t>Single or aggregate gate</t>
  </si>
  <si>
    <t>Basic / taxable contract value; GST may be excluded if separately indicated where applicable</t>
  </si>
  <si>
    <t>Aggregate threshold is ₹1,00,000; workbook uses editable threshold field and cumulative test.</t>
  </si>
  <si>
    <t>Contractor - Other</t>
  </si>
  <si>
    <t>Aggregate threshold is ₹1,00,000; payee type matters.</t>
  </si>
  <si>
    <t>Professional Services</t>
  </si>
  <si>
    <t>Professional fees</t>
  </si>
  <si>
    <t>194J</t>
  </si>
  <si>
    <t>393(1) Table 6(ii)</t>
  </si>
  <si>
    <t>Aggregate gate</t>
  </si>
  <si>
    <t>Basic / taxable service value; GST separately indicated may be excluded where applicable</t>
  </si>
  <si>
    <t>Verify exact nature and any special exemption.</t>
  </si>
  <si>
    <t>Technical Services</t>
  </si>
  <si>
    <t>Technical services / call centre etc.</t>
  </si>
  <si>
    <t>393(1) Table 6(ii) / applicable item</t>
  </si>
  <si>
    <t>Verify exact statutory category before filing.</t>
  </si>
  <si>
    <t>Interest</t>
  </si>
  <si>
    <t>Interest other than securities</t>
  </si>
  <si>
    <t>194A</t>
  </si>
  <si>
    <t>393(1) applicable interest table item</t>
  </si>
  <si>
    <t>Interest amount</t>
  </si>
  <si>
    <t>Threshold varies by payer/payee category; use editable threshold.</t>
  </si>
  <si>
    <t>Rent - Plant/Machinery</t>
  </si>
  <si>
    <t>Rent of plant, machinery or equipment</t>
  </si>
  <si>
    <t>194I</t>
  </si>
  <si>
    <t>393(1) applicable rent table item</t>
  </si>
  <si>
    <t>Rent amount; GST separately indicated may be excluded where applicable</t>
  </si>
  <si>
    <t>Budget 2025 raised the annual threshold from Rs 2,40,000 to Rs 6,00,000 (Rs 50,000/month), effective FY 2025-26 onward. Rate unchanged.</t>
  </si>
  <si>
    <t>Rent - Land/Building/Furniture</t>
  </si>
  <si>
    <t>Rent of land/building/furniture/fittings</t>
  </si>
  <si>
    <t>Commission/Brokerage</t>
  </si>
  <si>
    <t>Commission or brokerage</t>
  </si>
  <si>
    <t>194H</t>
  </si>
  <si>
    <t>393(1) applicable table item</t>
  </si>
  <si>
    <t>Commission amount; GST separately indicated may be excluded where applicable</t>
  </si>
  <si>
    <t>Verify statutory exceptions.</t>
  </si>
  <si>
    <t>Purchase of Goods</t>
  </si>
  <si>
    <t>Purchase of goods</t>
  </si>
  <si>
    <t>194Q</t>
  </si>
  <si>
    <t>393(1) Table 8(ii)</t>
  </si>
  <si>
    <t>Excess over aggregate</t>
  </si>
  <si>
    <t>TDS base generally excludes separately indicated GST/non-GST levies when conditions are met; special rule for payment before credit</t>
  </si>
  <si>
    <t>TDS applies only to amount exceeding ₹50 lakh; buyer turnover condition applies.</t>
  </si>
  <si>
    <t>Benefits/Perquisites</t>
  </si>
  <si>
    <t>Business/professional benefit or perquisite</t>
  </si>
  <si>
    <t>194R</t>
  </si>
  <si>
    <t>393(1) Table 8(iv)</t>
  </si>
  <si>
    <t>Value of benefit/perquisite</t>
  </si>
  <si>
    <t>Threshold ₹20,000; special statutory conditions apply.</t>
  </si>
  <si>
    <t>Partner Payment</t>
  </si>
  <si>
    <t>Salary/remuneration/commission/bonus/interest to partner</t>
  </si>
  <si>
    <t>194T</t>
  </si>
  <si>
    <t>393(3) Table 7</t>
  </si>
  <si>
    <t>Amount payable/paid</t>
  </si>
  <si>
    <t>Effective 1 Apr 2025; verify firm/payee conditions.</t>
  </si>
  <si>
    <t>Dividend</t>
  </si>
  <si>
    <t>194</t>
  </si>
  <si>
    <t>393(1) Table 7</t>
  </si>
  <si>
    <t>Dividend amount</t>
  </si>
  <si>
    <t>Verify payee type and exemptions.</t>
  </si>
  <si>
    <t>Director Fees</t>
  </si>
  <si>
    <t>Director remuneration/fees/commission</t>
  </si>
  <si>
    <t>393(1) applicable item</t>
  </si>
  <si>
    <t>No threshold</t>
  </si>
  <si>
    <t>Amount of specified payment</t>
  </si>
  <si>
    <t>Verify exact provision and nature.</t>
  </si>
  <si>
    <t>Specified Individual/HUF - 194M</t>
  </si>
  <si>
    <t>Contractual/professional/commission payment by specified individual/HUF</t>
  </si>
  <si>
    <t>194M</t>
  </si>
  <si>
    <t>393(1) relevant item</t>
  </si>
  <si>
    <t>Amount subject to TDS</t>
  </si>
  <si>
    <t>Special deductor conditions.</t>
  </si>
  <si>
    <t>Immovable Property</t>
  </si>
  <si>
    <t>Purchase of immovable property</t>
  </si>
  <si>
    <t>194-IA</t>
  </si>
  <si>
    <t>393(1) Table 3(i)</t>
  </si>
  <si>
    <t>Special - manual review</t>
  </si>
  <si>
    <t>Property consideration; special rules apply</t>
  </si>
  <si>
    <t>Threshold is based on consideration/stamp duty value; special Form 141 process.</t>
  </si>
  <si>
    <t>Rent - Specified Individual/HUF</t>
  </si>
  <si>
    <t>Rent by specified individual/HUF</t>
  </si>
  <si>
    <t>194-IB</t>
  </si>
  <si>
    <t>Rent amount</t>
  </si>
  <si>
    <t>Special deductor conditions and challan-cum-statement.</t>
  </si>
  <si>
    <t>Virtual Digital Asset</t>
  </si>
  <si>
    <t>Transfer of VDA</t>
  </si>
  <si>
    <t>194S</t>
  </si>
  <si>
    <t>393(1) Table 8(vi)</t>
  </si>
  <si>
    <t>Consideration subject to special rule</t>
  </si>
  <si>
    <t>Threshold is ₹10,000 generally / ₹50,000 for specified person; verify status.</t>
  </si>
  <si>
    <t>Insurance Commission</t>
  </si>
  <si>
    <t>Insurance commission</t>
  </si>
  <si>
    <t>194D</t>
  </si>
  <si>
    <t>Rate reduced from 5% to 2% and threshold raised from Rs 15,000 to Rs 20,000, effective 1 April 2025 (Budget 2025).</t>
  </si>
  <si>
    <t>Lottery/Game Show/Card Game Winnings</t>
  </si>
  <si>
    <t>Winnings from lottery, crossword puzzle, card game or gambling/betting</t>
  </si>
  <si>
    <t>194B</t>
  </si>
  <si>
    <t>393(3) Table Sl. No. 2</t>
  </si>
  <si>
    <t>Full winning amount, no expense deduction</t>
  </si>
  <si>
    <t>Rs 10,000 is a PER-TRANSACTION threshold, not annual aggregate — aggregate threshold set high to disable the aggregate check for this section.</t>
  </si>
  <si>
    <t>Online Gaming Winnings</t>
  </si>
  <si>
    <t>Net winnings from online games (Sec 194BA)</t>
  </si>
  <si>
    <t>194BA</t>
  </si>
  <si>
    <t>393(3) applicable item</t>
  </si>
  <si>
    <t>Net winnings in user account at year-end, or at withdrawal</t>
  </si>
  <si>
    <t>No exemption threshold — TDS applies to any positive net winning.</t>
  </si>
  <si>
    <t>Lottery Ticket Commission</t>
  </si>
  <si>
    <t>Commission/remuneration/prize to lottery ticket stockist/distributor/seller</t>
  </si>
  <si>
    <t>194G</t>
  </si>
  <si>
    <t>393(3) Table Sl. No. 4</t>
  </si>
  <si>
    <t>Commission/prize amount</t>
  </si>
  <si>
    <t>Rate reduced from 5% to 2%, effective 1 April 2025.</t>
  </si>
  <si>
    <t>Mutual Fund Income</t>
  </si>
  <si>
    <t>Income from units of a mutual fund (other than capital gains)</t>
  </si>
  <si>
    <t>194K</t>
  </si>
  <si>
    <t>Income distributed, not NAV/redemption value</t>
  </si>
  <si>
    <t>Threshold reduced from Rs 10,000 to Rs 5,000.</t>
  </si>
  <si>
    <t>Compensation - Compulsory Acquisition</t>
  </si>
  <si>
    <t>Compensation on compulsory acquisition of immovable property (other than agricultural land)</t>
  </si>
  <si>
    <t>194LA</t>
  </si>
  <si>
    <t>Compensation/enhanced compensation amount</t>
  </si>
  <si>
    <t>Agricultural land is generally exempt — verify land classification before applying.</t>
  </si>
  <si>
    <t>E-commerce Participant Payments</t>
  </si>
  <si>
    <t>Payments to e-commerce participants by e-commerce operator</t>
  </si>
  <si>
    <t>194O</t>
  </si>
  <si>
    <t>393(1) Table 8(v)</t>
  </si>
  <si>
    <t>Gross sale/service value, not net settlement</t>
  </si>
  <si>
    <t>Rate is 0.1% (reduced from 1%, effective 1 Oct 2024). Rs 5,00,000 threshold applies ONLY to individual/HUF participants furnishing PAN/Aadhaar — nil threshold for other participants. Verify payee type before relying on the aggregate threshold shown.</t>
  </si>
  <si>
    <t>Cash Withdrawal</t>
  </si>
  <si>
    <t>Cash withdrawal from bank/post office/co-operative society</t>
  </si>
  <si>
    <t>194N</t>
  </si>
  <si>
    <t>393(3) Table Sl. No. 5</t>
  </si>
  <si>
    <t>Cash withdrawn during the year, cumulative</t>
  </si>
  <si>
    <t>2% between Rs 20L-1Cr (only if ITR not filed for preceding 3 years) and above Rs 1Cr (all cases); 5% above Rs 1Cr for non-filers. Genuinely conditional on ITR-filing history — this workbook cannot verify that automatically.</t>
  </si>
  <si>
    <t>Life Insurance Policy Payout</t>
  </si>
  <si>
    <t>Sum paid under a life insurance policy (taxable portion only)</t>
  </si>
  <si>
    <t>194DA</t>
  </si>
  <si>
    <t>Taxable portion of the payout only, not the full sum assured</t>
  </si>
  <si>
    <t>Rate believed reduced from 5% to 2% in line with other sections — VERIFY independently before relying on this rate; not independently confirmed with a dated source during this build.</t>
  </si>
  <si>
    <t>Payments to Non-Residents</t>
  </si>
  <si>
    <t>Any sum chargeable to tax, paid to a non-resident (Sec 195)</t>
  </si>
  <si>
    <t>195</t>
  </si>
  <si>
    <t>393(1) / applicable item</t>
  </si>
  <si>
    <t>Depends entirely on nature of income and applicable DTAA</t>
  </si>
  <si>
    <t>Rates vary enormously by income type and treaty — always requires case-specific determination. This row is a placeholder only; do not rely on the 0% shown.</t>
  </si>
  <si>
    <t>THRESHOLD LOGIC NOTE: The workbook distinguishes a transaction threshold (e.g., ₹30,000 for contractor payments) from an aggregate threshold (e.g., ₹1,00,000). Once a threshold condition is met, TDS is generally calculated on the current applicable amount; 194Q is different because the statutory rate applies only to the amount exceeding ₹50 lakh. Special transaction provisions such as property purchase, specified rent and VDA are flagged for manual review rather than pretending that one generic threshold formula fits every case.</t>
  </si>
  <si>
    <t>Maintain vendor details once; use Vendor ID in the TDS Working sheet.</t>
  </si>
  <si>
    <t>INPUT  |  Payee type is used for rate selection where the section has different rates for Individual/HUF vs other payees.</t>
  </si>
  <si>
    <t>Vendor ID</t>
  </si>
  <si>
    <t>Vendor / Payee Name</t>
  </si>
  <si>
    <t>PAN</t>
  </si>
  <si>
    <t>Resident Status</t>
  </si>
  <si>
    <t>Payee Type</t>
  </si>
  <si>
    <t>Default TDS Category</t>
  </si>
  <si>
    <t>PAN Available?</t>
  </si>
  <si>
    <t>Email / Contact</t>
  </si>
  <si>
    <t>V001</t>
  </si>
  <si>
    <t>BuildRight Construction Pvt Ltd</t>
  </si>
  <si>
    <t>AABCB1234C</t>
  </si>
  <si>
    <t>Resident</t>
  </si>
  <si>
    <t>Company</t>
  </si>
  <si>
    <t>Yes</t>
  </si>
  <si>
    <t>accounts@buildright.in</t>
  </si>
  <si>
    <t>Civil works contractor</t>
  </si>
  <si>
    <t>V002</t>
  </si>
  <si>
    <t>Ramesh Enterprises</t>
  </si>
  <si>
    <t>BXYPR5678L</t>
  </si>
  <si>
    <t>Individual/HUF</t>
  </si>
  <si>
    <t>ramesh.ent@email.com</t>
  </si>
  <si>
    <t>Interior fit-out sub-contractor</t>
  </si>
  <si>
    <t>V003</t>
  </si>
  <si>
    <t>Sharma &amp; Co, Chartered Accountants</t>
  </si>
  <si>
    <t>AAFFS4567G</t>
  </si>
  <si>
    <t>Firm</t>
  </si>
  <si>
    <t>info@sharmaco.in</t>
  </si>
  <si>
    <t>Statutory audit and tax advisory</t>
  </si>
  <si>
    <t>V004</t>
  </si>
  <si>
    <t>NetCore IT Solutions Pvt Ltd</t>
  </si>
  <si>
    <t>AABCN7890N</t>
  </si>
  <si>
    <t>billing@netcoreit.in</t>
  </si>
  <si>
    <t>IT infrastructure AMC</t>
  </si>
  <si>
    <t>V005</t>
  </si>
  <si>
    <t>Suresh Patel</t>
  </si>
  <si>
    <t>AFZPS2345K</t>
  </si>
  <si>
    <t>suresh.patel@email.com</t>
  </si>
  <si>
    <t>Unsecured loan from director</t>
  </si>
  <si>
    <t>V006</t>
  </si>
  <si>
    <t>EquipRent Hire Services</t>
  </si>
  <si>
    <t>AABCE6789P</t>
  </si>
  <si>
    <t>hire@equiprent.in</t>
  </si>
  <si>
    <t>DG set and crane rental</t>
  </si>
  <si>
    <t>V007</t>
  </si>
  <si>
    <t>Green Valley Properties LLP</t>
  </si>
  <si>
    <t>AAFFG3456M</t>
  </si>
  <si>
    <t>leasing@greenvalley.in</t>
  </si>
  <si>
    <t>Registered office lease</t>
  </si>
  <si>
    <t>V008</t>
  </si>
  <si>
    <t>Apex Sales Agency</t>
  </si>
  <si>
    <t>AAFFA8901Q</t>
  </si>
  <si>
    <t>apex.sales@email.com</t>
  </si>
  <si>
    <t>Channel sales commission</t>
  </si>
  <si>
    <t>V009</t>
  </si>
  <si>
    <t>Metro Steel Traders</t>
  </si>
  <si>
    <t>AABCM2345R</t>
  </si>
  <si>
    <t>sales@metrosteel.in</t>
  </si>
  <si>
    <t>Raw material supplier</t>
  </si>
  <si>
    <t>V010</t>
  </si>
  <si>
    <t>Prime Marketing Solutions</t>
  </si>
  <si>
    <t>AABCP6789S</t>
  </si>
  <si>
    <t>prime.mktg@email.com</t>
  </si>
  <si>
    <t>Sales incentive trip (non-cash benefit)</t>
  </si>
  <si>
    <t>V011</t>
  </si>
  <si>
    <t>Arjun Mehta</t>
  </si>
  <si>
    <t>AGKPM4567T</t>
  </si>
  <si>
    <t>arjun.mehta@email.com</t>
  </si>
  <si>
    <t>Working partner remuneration</t>
  </si>
  <si>
    <t>V012</t>
  </si>
  <si>
    <t>Kavita Singh</t>
  </si>
  <si>
    <t>AHLPS7890U</t>
  </si>
  <si>
    <t>kavita.singh@email.com</t>
  </si>
  <si>
    <t>Equity shareholder</t>
  </si>
  <si>
    <t>V013</t>
  </si>
  <si>
    <t>Vikram Rao</t>
  </si>
  <si>
    <t>AIMPR1234V</t>
  </si>
  <si>
    <t>vikram.rao@email.com</t>
  </si>
  <si>
    <t>Non-executive director sitting fees</t>
  </si>
  <si>
    <t>V014</t>
  </si>
  <si>
    <t>Dr. Anil Kapoor</t>
  </si>
  <si>
    <t>AJNPK5678W</t>
  </si>
  <si>
    <t>anil.kapoor@email.com</t>
  </si>
  <si>
    <t>Consulting fee, not subject to tax audit</t>
  </si>
  <si>
    <t>V015</t>
  </si>
  <si>
    <t>Sunrise Developers Pvt Ltd</t>
  </si>
  <si>
    <t>AABCS9012X</t>
  </si>
  <si>
    <t>sales@sunrisedev.in</t>
  </si>
  <si>
    <t>Office premises purchase</t>
  </si>
  <si>
    <t>V016</t>
  </si>
  <si>
    <t>Priya Nair</t>
  </si>
  <si>
    <t>AKOPN3456Y</t>
  </si>
  <si>
    <t>priya.nair@email.com</t>
  </si>
  <si>
    <t>Guest house rent, not subject to tax audit</t>
  </si>
  <si>
    <t>V017</t>
  </si>
  <si>
    <t>CryptoTrade Exchange Pvt Ltd</t>
  </si>
  <si>
    <t>AABCC7890Z</t>
  </si>
  <si>
    <t>support@cryptotrade.in</t>
  </si>
  <si>
    <t>VDA transfer counterparty</t>
  </si>
  <si>
    <t>V018</t>
  </si>
  <si>
    <t>Mohan Das</t>
  </si>
  <si>
    <t>ALQPD1234A</t>
  </si>
  <si>
    <t>mohan.das@email.com</t>
  </si>
  <si>
    <t>LIC agent commission</t>
  </si>
  <si>
    <t>V019</t>
  </si>
  <si>
    <t>Deepak Singh</t>
  </si>
  <si>
    <t>AMRPS5678B</t>
  </si>
  <si>
    <t>No</t>
  </si>
  <si>
    <t>deepak.singh@email.com</t>
  </si>
  <si>
    <t>Freelance electrical work — PAN awaited</t>
  </si>
  <si>
    <t>V020</t>
  </si>
  <si>
    <t>Legal Associates LLP</t>
  </si>
  <si>
    <t>AANFL9012C</t>
  </si>
  <si>
    <t>contact@legalassociates.in</t>
  </si>
  <si>
    <t>Litigation and compliance retainer</t>
  </si>
  <si>
    <t>TDS Working — Deduction &amp; Payment Tracker</t>
  </si>
  <si>
    <t>Credit + Payment Dates  |  Earlier-of Trigger  |  Basic + GST + Other Non-TDS  |  Threshold Tracking  |  Interest &amp; Payment Tracking</t>
  </si>
  <si>
    <t>Tax Year 2026-27  |  DEFAULT TDS BASE = BASIC AMOUNT  |  GST is excluded only where applicable  |  Use Gross / Manual basis for exceptions  |  Special threshold rules are flagged</t>
  </si>
  <si>
    <t>Sr.</t>
  </si>
  <si>
    <t>Credit Date</t>
  </si>
  <si>
    <t>Payment Date</t>
  </si>
  <si>
    <t>TDS Trigger Date</t>
  </si>
  <si>
    <t>Month</t>
  </si>
  <si>
    <t>Quarter</t>
  </si>
  <si>
    <t>Vendor / Payee</t>
  </si>
  <si>
    <t>Basic Amount (₹)</t>
  </si>
  <si>
    <t>GST Amount (₹)</t>
  </si>
  <si>
    <t>Other Non-TDS (₹)</t>
  </si>
  <si>
    <t>Gross Invoice / Payment (₹)</t>
  </si>
  <si>
    <t>GST Separately Indicated?</t>
  </si>
  <si>
    <t>TDS Basis</t>
  </si>
  <si>
    <t>Manual TDS Base (₹)</t>
  </si>
  <si>
    <t>TDS Base (₹)</t>
  </si>
  <si>
    <t>Prior Cumulative Base (₹)</t>
  </si>
  <si>
    <t>Cumulative Base (₹)</t>
  </si>
  <si>
    <t>Threshold Status</t>
  </si>
  <si>
    <t>Applicable Rate</t>
  </si>
  <si>
    <t>Rate Override</t>
  </si>
  <si>
    <t>TDS Amount (₹)</t>
  </si>
  <si>
    <t>Deduction Date</t>
  </si>
  <si>
    <t>Deposit Due Date</t>
  </si>
  <si>
    <t>Actual Deposit Date</t>
  </si>
  <si>
    <t>Late Deduction Interest (₹)</t>
  </si>
  <si>
    <t>Late Deposit Interest (₹)</t>
  </si>
  <si>
    <t>Total Interest (₹)</t>
  </si>
  <si>
    <t>Challan / CIN No.</t>
  </si>
  <si>
    <t>Status</t>
  </si>
  <si>
    <t>2025 Act Reference</t>
  </si>
  <si>
    <t>Remarks</t>
  </si>
  <si>
    <t>Basic</t>
  </si>
  <si>
    <t>TDS BASE CONTROL: Enter Basic Amount, GST Amount and Other Non-TDS Amount separately. Gross Invoice / Payment is calculated automatically. TDS Basis defaults to Basic. Choose Gross where the applicable provision requires TDS on the gross amount, or Manual to enter a specific TDS base. GST separately indicated can generally be excluded for applicable service payments; the treatment can differ where payment precedes credit or for special provisions. Other Non-TDS should be used only where the exclusion is legally supportable.</t>
  </si>
  <si>
    <t>Monthly TDS Summary</t>
  </si>
  <si>
    <t>Formula-driven summary from TDS Working | Tax Year 2026-27</t>
  </si>
  <si>
    <t>REVIEW  |  TDS deducted • TDS deposited • outstanding • interest</t>
  </si>
  <si>
    <t>TDS Deducted (₹)</t>
  </si>
  <si>
    <t>Deposited (₹)</t>
  </si>
  <si>
    <t>Outstanding (₹)</t>
  </si>
  <si>
    <t>Interest (₹)</t>
  </si>
  <si>
    <t>Transactions</t>
  </si>
  <si>
    <t>Late Deposits</t>
  </si>
  <si>
    <t>Apr-26</t>
  </si>
  <si>
    <t>May-26</t>
  </si>
  <si>
    <t>Jun-26</t>
  </si>
  <si>
    <t>Jul-26</t>
  </si>
  <si>
    <t>Aug-26</t>
  </si>
  <si>
    <t>Sep-26</t>
  </si>
  <si>
    <t>Oct-26</t>
  </si>
  <si>
    <t>Nov-26</t>
  </si>
  <si>
    <t>Dec-26</t>
  </si>
  <si>
    <t>Jan-27</t>
  </si>
  <si>
    <t>Feb-27</t>
  </si>
  <si>
    <t>Mar-27</t>
  </si>
  <si>
    <t>TOTAL</t>
  </si>
  <si>
    <t>Quarterly TDS Summary</t>
  </si>
  <si>
    <t>Q1 to Q4 summary | Formula-driven from TDS Working</t>
  </si>
  <si>
    <t>QUARTERS  |  Q1 Apr-Jun  |  Q2 Jul-Sep  |  Q3 Oct-Dec  |  Q4 Jan-Mar</t>
  </si>
  <si>
    <t>Q1</t>
  </si>
  <si>
    <t>Q2</t>
  </si>
  <si>
    <t>Q3</t>
  </si>
  <si>
    <t>Q4</t>
  </si>
  <si>
    <t>Challan / TDS Payment Tracking</t>
  </si>
  <si>
    <t>Record deposits and reconcile them with the TDS Working sheet</t>
  </si>
  <si>
    <t>PAYMENT TRACKER  |  Challan details + amount + date + period + reconciliation status</t>
  </si>
  <si>
    <t>Deposit Date</t>
  </si>
  <si>
    <t>Fee / Other (₹)</t>
  </si>
  <si>
    <t>Total Paid (₹)</t>
  </si>
  <si>
    <t>Bank / BSR</t>
  </si>
  <si>
    <t>Reconciliation Note</t>
  </si>
  <si>
    <t>26Q-Q1-CIN-0001</t>
  </si>
  <si>
    <t>SBI - BSR0001234</t>
  </si>
  <si>
    <t>Reconciled with TDS Working</t>
  </si>
  <si>
    <t>26Q-Q1-CIN-0002</t>
  </si>
  <si>
    <t>26Q-Q1-CIN-0003</t>
  </si>
  <si>
    <t>26Q-Q1-CIN-0004</t>
  </si>
  <si>
    <t>26Q-Q1-CIN-0005</t>
  </si>
  <si>
    <t>Compare deducted TDS with deposits recorded in Challan Tracking</t>
  </si>
  <si>
    <t>CONTROL CHECK  |  Deducted vs Deposited vs Outstanding</t>
  </si>
  <si>
    <t>Control Metric</t>
  </si>
  <si>
    <t>Amount (₹)</t>
  </si>
  <si>
    <t>Source</t>
  </si>
  <si>
    <t>Variance (₹)</t>
  </si>
  <si>
    <t>Total TDS Deducted</t>
  </si>
  <si>
    <t>TDS Deposited (per Working)</t>
  </si>
  <si>
    <t>Challan Amount Recorded</t>
  </si>
  <si>
    <t>Outstanding TDS</t>
  </si>
  <si>
    <t>Calculated</t>
  </si>
  <si>
    <t>Challan vs Working Variance</t>
  </si>
  <si>
    <t>Total Interest</t>
  </si>
  <si>
    <t>☑  CONTROL NOTES</t>
  </si>
  <si>
    <t>• Reconciliation compares workbook-recorded deductions with deposits entered in Challan Tracking.</t>
  </si>
  <si>
    <t>• Outstanding amount is a management-control figure and should be investigated before filing.</t>
  </si>
  <si>
    <t>• Use actual challan/CIN details and reconcile with the official tax payment / TDS filing records.</t>
  </si>
  <si>
    <t>TDS Dashboard</t>
  </si>
  <si>
    <t>At-a-glance control view | Tax Year 2026-27</t>
  </si>
  <si>
    <t>MANAGEMENT VIEW  |  Key TDS working figures</t>
  </si>
  <si>
    <t>Total TDS Base</t>
  </si>
  <si>
    <t>TDS Deposited</t>
  </si>
  <si>
    <t>☑  QUICK CONTROL CHECKS</t>
  </si>
  <si>
    <t>Outstanding transactions</t>
  </si>
  <si>
    <t>Late deposits</t>
  </si>
  <si>
    <t>Rows with TDS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</si>
</sst>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m\-yyyy"/>
    <numFmt numFmtId="166" formatCode="&quot;₹ &quot;#,##0"/>
  </numFmts>
  <fonts count="27" x14ac:knownFonts="1">
    <font>
      <sz val="11"/>
      <color theme="1"/>
      <name val="Calibri"/>
      <family val="2"/>
      <charset val="1"/>
    </font>
    <font>
      <b/>
      <sz val="18"/>
      <color rgb="FFF9A825"/>
      <name val="Times New Roman"/>
      <family val="1"/>
    </font>
    <font>
      <sz val="10"/>
      <color rgb="FFFFFFFF"/>
      <name val="Times New Roman"/>
      <family val="1"/>
    </font>
    <font>
      <b/>
      <sz val="20"/>
      <color rgb="FF1A237E"/>
      <name val="Times New Roman"/>
      <family val="1"/>
    </font>
    <font>
      <i/>
      <sz val="10"/>
      <color rgb="FF212121"/>
      <name val="Times New Roman"/>
      <family val="1"/>
    </font>
    <font>
      <b/>
      <sz val="10"/>
      <color rgb="FFFFFFFF"/>
      <name val="Times New Roman"/>
      <family val="1"/>
    </font>
    <font>
      <b/>
      <sz val="9"/>
      <color rgb="FFFFFFFF"/>
      <name val="Times New Roman"/>
      <family val="1"/>
    </font>
    <font>
      <b/>
      <sz val="9"/>
      <color rgb="FF212121"/>
      <name val="Times New Roman"/>
      <family val="1"/>
    </font>
    <font>
      <sz val="9"/>
      <color rgb="FF212121"/>
      <name val="Times New Roman"/>
      <family val="1"/>
    </font>
    <font>
      <sz val="9"/>
      <color rgb="FFC62828"/>
      <name val="Times New Roman"/>
      <family val="1"/>
    </font>
    <font>
      <i/>
      <sz val="9"/>
      <color rgb="FF212121"/>
      <name val="Times New Roman"/>
      <family val="1"/>
    </font>
    <font>
      <sz val="9"/>
      <color rgb="FF0000FF"/>
      <name val="Times New Roman"/>
      <family val="1"/>
    </font>
    <font>
      <i/>
      <sz val="9"/>
      <color rgb="FF9E9E9E"/>
      <name val="Times New Roman"/>
      <family val="1"/>
    </font>
    <font>
      <b/>
      <sz val="16"/>
      <color rgb="FFF9A825"/>
      <name val="Times New Roman"/>
      <family val="1"/>
    </font>
    <font>
      <b/>
      <sz val="11"/>
      <color rgb="FFFFFFFF"/>
      <name val="Times New Roman"/>
      <family val="1"/>
    </font>
    <font>
      <sz val="10"/>
      <color rgb="FF212121"/>
      <name val="Times New Roman"/>
      <family val="1"/>
    </font>
    <font>
      <b/>
      <sz val="12"/>
      <color rgb="FFC62828"/>
      <name val="Times New Roman"/>
      <family val="1"/>
    </font>
    <font>
      <b/>
      <sz val="12"/>
      <color rgb="FF2E7D32"/>
      <name val="Times New Roman"/>
      <family val="1"/>
    </font>
    <font>
      <sz val="11"/>
      <color theme="1"/>
      <name val="Times New Roman"/>
      <family val="1"/>
    </font>
    <font>
      <b/>
      <sz val="13"/>
      <color rgb="FFFFFFFF"/>
      <name val="Times New Roman"/>
      <family val="1"/>
    </font>
    <font>
      <b/>
      <sz val="11"/>
      <color rgb="FFF45B0A"/>
      <name val="Times New Roman"/>
      <family val="1"/>
    </font>
    <font>
      <b/>
      <sz val="11"/>
      <color rgb="FF17215F"/>
      <name val="Times New Roman"/>
      <family val="1"/>
    </font>
    <font>
      <sz val="10"/>
      <color rgb="FF17202A"/>
      <name val="Times New Roman"/>
      <family val="1"/>
    </font>
    <font>
      <b/>
      <sz val="12"/>
      <color rgb="FFFFFFFF"/>
      <name val="Times New Roman"/>
      <family val="1"/>
    </font>
    <font>
      <sz val="10"/>
      <name val="Times New Roman"/>
      <family val="1"/>
    </font>
    <font>
      <sz val="11"/>
      <color rgb="FF17202A"/>
      <name val="Times New Roman"/>
      <family val="1"/>
    </font>
    <font>
      <i/>
      <sz val="12"/>
      <color rgb="FF17215F"/>
      <name val="Times New Roman"/>
      <family val="1"/>
    </font>
  </fonts>
  <fills count="14">
    <fill>
      <patternFill patternType="none"/>
    </fill>
    <fill>
      <patternFill patternType="gray125"/>
    </fill>
    <fill>
      <patternFill patternType="solid">
        <fgColor rgb="FF1A237E"/>
        <bgColor rgb="FF20257A"/>
      </patternFill>
    </fill>
    <fill>
      <patternFill patternType="solid">
        <fgColor rgb="FFE65100"/>
        <bgColor rgb="FFF45B0A"/>
      </patternFill>
    </fill>
    <fill>
      <patternFill patternType="solid">
        <fgColor rgb="FF20257A"/>
        <bgColor rgb="FF1A237E"/>
      </patternFill>
    </fill>
    <fill>
      <patternFill patternType="solid">
        <fgColor rgb="FFF1F3FA"/>
        <bgColor rgb="FFF5F5F5"/>
      </patternFill>
    </fill>
    <fill>
      <patternFill patternType="solid">
        <fgColor rgb="FFFFFFFF"/>
        <bgColor rgb="FFFFFDE7"/>
      </patternFill>
    </fill>
    <fill>
      <patternFill patternType="solid">
        <fgColor rgb="FFFFF4E6"/>
        <bgColor rgb="FFFFFDE7"/>
      </patternFill>
    </fill>
    <fill>
      <patternFill patternType="solid">
        <fgColor rgb="FFF5F5F5"/>
        <bgColor rgb="FFF1F3FA"/>
      </patternFill>
    </fill>
    <fill>
      <patternFill patternType="solid">
        <fgColor rgb="FFE8EAF6"/>
        <bgColor rgb="FFDCEEFF"/>
      </patternFill>
    </fill>
    <fill>
      <patternFill patternType="solid">
        <fgColor rgb="FFFFEBEE"/>
        <bgColor rgb="FFFFF4E6"/>
      </patternFill>
    </fill>
    <fill>
      <patternFill patternType="solid">
        <fgColor rgb="FFFFFDE7"/>
        <bgColor rgb="FFFFF4E6"/>
      </patternFill>
    </fill>
    <fill>
      <patternFill patternType="solid">
        <fgColor rgb="FFDCEEFF"/>
        <bgColor rgb="FFE8EAF6"/>
      </patternFill>
    </fill>
    <fill>
      <patternFill patternType="solid">
        <fgColor rgb="FFE8F5E9"/>
        <bgColor rgb="FFE8F8F0"/>
      </patternFill>
    </fill>
  </fills>
  <borders count="4">
    <border>
      <left/>
      <right/>
      <top/>
      <bottom/>
      <diagonal/>
    </border>
    <border>
      <left/>
      <right/>
      <top style="medium">
        <color rgb="FF20257A"/>
      </top>
      <bottom/>
      <diagonal/>
    </border>
    <border>
      <left/>
      <right/>
      <top/>
      <bottom style="thin">
        <color rgb="FFD9DEEA"/>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82">
    <xf numFmtId="0" fontId="0" fillId="0" borderId="0" xfId="0"/>
    <xf numFmtId="0" fontId="17" fillId="13" borderId="2" xfId="0" applyFont="1" applyFill="1" applyBorder="1"/>
    <xf numFmtId="0" fontId="15" fillId="6" borderId="2" xfId="0" applyFont="1" applyFill="1" applyBorder="1"/>
    <xf numFmtId="0" fontId="16" fillId="10" borderId="2" xfId="0" applyFont="1" applyFill="1" applyBorder="1"/>
    <xf numFmtId="0" fontId="15" fillId="9" borderId="2" xfId="0" applyFont="1" applyFill="1" applyBorder="1"/>
    <xf numFmtId="0" fontId="14" fillId="2" borderId="0" xfId="0" applyFont="1" applyFill="1" applyAlignment="1">
      <alignment vertical="center"/>
    </xf>
    <xf numFmtId="166" fontId="13" fillId="2" borderId="0" xfId="0" applyNumberFormat="1" applyFont="1" applyFill="1" applyAlignment="1">
      <alignment horizontal="center" vertical="center"/>
    </xf>
    <xf numFmtId="0" fontId="5" fillId="2" borderId="0" xfId="0" applyFont="1" applyFill="1" applyAlignment="1">
      <alignment horizontal="center"/>
    </xf>
    <xf numFmtId="0" fontId="5" fillId="3" borderId="0" xfId="0" applyFont="1" applyFill="1" applyAlignment="1">
      <alignment horizontal="center" vertical="center"/>
    </xf>
    <xf numFmtId="0" fontId="4" fillId="0" borderId="0" xfId="0" applyFont="1" applyAlignment="1">
      <alignment horizontal="center"/>
    </xf>
    <xf numFmtId="0" fontId="3" fillId="0" borderId="0" xfId="0" applyFont="1" applyAlignment="1">
      <alignment horizontal="center" vertical="center" wrapText="1"/>
    </xf>
    <xf numFmtId="0" fontId="2" fillId="2" borderId="0" xfId="0" applyFont="1" applyFill="1" applyAlignment="1">
      <alignment horizontal="center"/>
    </xf>
    <xf numFmtId="0" fontId="1" fillId="2" borderId="0" xfId="0" applyFont="1" applyFill="1" applyAlignment="1">
      <alignment horizontal="center" vertical="center"/>
    </xf>
    <xf numFmtId="0" fontId="1" fillId="2" borderId="0" xfId="0" applyFont="1" applyFill="1"/>
    <xf numFmtId="0" fontId="2" fillId="2" borderId="0" xfId="0" applyFont="1" applyFill="1"/>
    <xf numFmtId="0" fontId="3" fillId="0" borderId="0" xfId="0" applyFont="1"/>
    <xf numFmtId="0" fontId="4" fillId="0" borderId="0" xfId="0" applyFont="1"/>
    <xf numFmtId="0" fontId="5" fillId="3" borderId="0" xfId="0" applyFont="1" applyFill="1"/>
    <xf numFmtId="0" fontId="6" fillId="2" borderId="3" xfId="0" applyFont="1" applyFill="1" applyBorder="1" applyAlignment="1">
      <alignment horizontal="center" vertical="center" wrapText="1"/>
    </xf>
    <xf numFmtId="0" fontId="7" fillId="8" borderId="3" xfId="0" applyFont="1" applyFill="1" applyBorder="1" applyAlignment="1">
      <alignment vertical="top" wrapText="1"/>
    </xf>
    <xf numFmtId="0" fontId="8" fillId="8" borderId="3" xfId="0" applyFont="1" applyFill="1" applyBorder="1" applyAlignment="1">
      <alignment vertical="top" wrapText="1"/>
    </xf>
    <xf numFmtId="164" fontId="8" fillId="8" borderId="3" xfId="0" applyNumberFormat="1" applyFont="1" applyFill="1" applyBorder="1" applyAlignment="1">
      <alignment vertical="top" wrapText="1"/>
    </xf>
    <xf numFmtId="4" fontId="8" fillId="8" borderId="3" xfId="0" applyNumberFormat="1" applyFont="1" applyFill="1" applyBorder="1" applyAlignment="1">
      <alignment vertical="top" wrapText="1"/>
    </xf>
    <xf numFmtId="4" fontId="8" fillId="9" borderId="3" xfId="0" applyNumberFormat="1" applyFont="1" applyFill="1" applyBorder="1" applyAlignment="1">
      <alignment vertical="top" wrapText="1"/>
    </xf>
    <xf numFmtId="0" fontId="7" fillId="6" borderId="3" xfId="0" applyFont="1" applyFill="1" applyBorder="1" applyAlignment="1">
      <alignment vertical="top" wrapText="1"/>
    </xf>
    <xf numFmtId="0" fontId="8" fillId="6" borderId="3" xfId="0" applyFont="1" applyFill="1" applyBorder="1" applyAlignment="1">
      <alignment vertical="top" wrapText="1"/>
    </xf>
    <xf numFmtId="164" fontId="8" fillId="6" borderId="3" xfId="0" applyNumberFormat="1" applyFont="1" applyFill="1" applyBorder="1" applyAlignment="1">
      <alignment vertical="top" wrapText="1"/>
    </xf>
    <xf numFmtId="4" fontId="8" fillId="6" borderId="3" xfId="0" applyNumberFormat="1" applyFont="1" applyFill="1" applyBorder="1" applyAlignment="1">
      <alignment vertical="top" wrapText="1"/>
    </xf>
    <xf numFmtId="0" fontId="8" fillId="9" borderId="3" xfId="0" applyFont="1" applyFill="1" applyBorder="1" applyAlignment="1">
      <alignment vertical="center" wrapText="1"/>
    </xf>
    <xf numFmtId="164" fontId="8" fillId="9" borderId="3" xfId="0" applyNumberFormat="1" applyFont="1" applyFill="1" applyBorder="1" applyAlignment="1">
      <alignment vertical="center" wrapText="1"/>
    </xf>
    <xf numFmtId="4" fontId="8" fillId="9" borderId="3" xfId="0" applyNumberFormat="1" applyFont="1" applyFill="1" applyBorder="1" applyAlignment="1">
      <alignment vertical="center" wrapText="1"/>
    </xf>
    <xf numFmtId="0" fontId="8" fillId="6" borderId="3" xfId="0" applyFont="1" applyFill="1" applyBorder="1" applyAlignment="1">
      <alignment vertical="center" wrapText="1"/>
    </xf>
    <xf numFmtId="164" fontId="8" fillId="6" borderId="3" xfId="0" applyNumberFormat="1" applyFont="1" applyFill="1" applyBorder="1" applyAlignment="1">
      <alignment vertical="center" wrapText="1"/>
    </xf>
    <xf numFmtId="4" fontId="8" fillId="6" borderId="3" xfId="0" applyNumberFormat="1" applyFont="1" applyFill="1" applyBorder="1" applyAlignment="1">
      <alignment vertical="center" wrapText="1"/>
    </xf>
    <xf numFmtId="0" fontId="9" fillId="10" borderId="3" xfId="0" applyFont="1" applyFill="1" applyBorder="1" applyAlignment="1">
      <alignment vertical="center" wrapText="1"/>
    </xf>
    <xf numFmtId="164" fontId="9" fillId="10" borderId="3" xfId="0" applyNumberFormat="1" applyFont="1" applyFill="1" applyBorder="1" applyAlignment="1">
      <alignment vertical="center" wrapText="1"/>
    </xf>
    <xf numFmtId="4" fontId="9" fillId="10" borderId="3" xfId="0" applyNumberFormat="1" applyFont="1" applyFill="1" applyBorder="1" applyAlignment="1">
      <alignment vertical="center" wrapText="1"/>
    </xf>
    <xf numFmtId="0" fontId="11" fillId="12" borderId="3" xfId="0" applyFont="1" applyFill="1" applyBorder="1" applyAlignment="1">
      <alignment vertical="center" wrapText="1"/>
    </xf>
    <xf numFmtId="0" fontId="8" fillId="8" borderId="3" xfId="0" applyFont="1" applyFill="1" applyBorder="1" applyAlignment="1">
      <alignment vertical="center" wrapText="1"/>
    </xf>
    <xf numFmtId="165" fontId="11" fillId="12" borderId="3" xfId="0" applyNumberFormat="1" applyFont="1" applyFill="1" applyBorder="1" applyAlignment="1">
      <alignment vertical="center" wrapText="1"/>
    </xf>
    <xf numFmtId="165" fontId="8" fillId="8" borderId="3" xfId="0" applyNumberFormat="1" applyFont="1" applyFill="1" applyBorder="1" applyAlignment="1">
      <alignment vertical="center" wrapText="1"/>
    </xf>
    <xf numFmtId="4" fontId="11" fillId="12" borderId="3" xfId="0" applyNumberFormat="1" applyFont="1" applyFill="1" applyBorder="1" applyAlignment="1">
      <alignment vertical="center" wrapText="1"/>
    </xf>
    <xf numFmtId="4" fontId="8" fillId="8" borderId="3" xfId="0" applyNumberFormat="1" applyFont="1" applyFill="1" applyBorder="1" applyAlignment="1">
      <alignment vertical="center" wrapText="1"/>
    </xf>
    <xf numFmtId="10" fontId="8" fillId="8" borderId="3" xfId="0" applyNumberFormat="1" applyFont="1" applyFill="1" applyBorder="1" applyAlignment="1">
      <alignment vertical="center" wrapText="1"/>
    </xf>
    <xf numFmtId="10" fontId="11" fillId="12" borderId="3" xfId="0" applyNumberFormat="1" applyFont="1" applyFill="1" applyBorder="1" applyAlignment="1">
      <alignment vertical="center" wrapText="1"/>
    </xf>
    <xf numFmtId="165" fontId="8" fillId="6" borderId="3" xfId="0" applyNumberFormat="1" applyFont="1" applyFill="1" applyBorder="1" applyAlignment="1">
      <alignment vertical="center" wrapText="1"/>
    </xf>
    <xf numFmtId="10" fontId="8" fillId="6" borderId="3" xfId="0" applyNumberFormat="1" applyFont="1" applyFill="1" applyBorder="1" applyAlignment="1">
      <alignment vertical="center" wrapText="1"/>
    </xf>
    <xf numFmtId="0" fontId="8" fillId="9" borderId="3" xfId="0" applyFont="1" applyFill="1" applyBorder="1"/>
    <xf numFmtId="0" fontId="8" fillId="6" borderId="3" xfId="0" applyFont="1" applyFill="1" applyBorder="1"/>
    <xf numFmtId="0" fontId="8" fillId="8" borderId="3" xfId="0" applyFont="1" applyFill="1" applyBorder="1"/>
    <xf numFmtId="4" fontId="8" fillId="8" borderId="3" xfId="0" applyNumberFormat="1" applyFont="1" applyFill="1" applyBorder="1"/>
    <xf numFmtId="4" fontId="8" fillId="6" borderId="3" xfId="0" applyNumberFormat="1" applyFont="1" applyFill="1" applyBorder="1"/>
    <xf numFmtId="165" fontId="8" fillId="8" borderId="3" xfId="0" applyNumberFormat="1" applyFont="1" applyFill="1" applyBorder="1"/>
    <xf numFmtId="165" fontId="8" fillId="6" borderId="3" xfId="0" applyNumberFormat="1" applyFont="1" applyFill="1" applyBorder="1"/>
    <xf numFmtId="0" fontId="5" fillId="2" borderId="0" xfId="0" applyFont="1" applyFill="1"/>
    <xf numFmtId="166" fontId="13" fillId="2" borderId="0" xfId="0" applyNumberFormat="1" applyFont="1" applyFill="1"/>
    <xf numFmtId="0" fontId="5" fillId="3" borderId="0" xfId="0" applyFont="1" applyFill="1" applyAlignment="1">
      <alignment horizontal="center" wrapText="1"/>
    </xf>
    <xf numFmtId="0" fontId="3" fillId="0" borderId="0" xfId="0" applyFont="1" applyAlignment="1">
      <alignment horizontal="center" vertical="center"/>
    </xf>
    <xf numFmtId="0" fontId="12" fillId="11" borderId="0" xfId="0" applyFont="1" applyFill="1" applyAlignment="1">
      <alignment vertical="center" wrapText="1"/>
    </xf>
    <xf numFmtId="0" fontId="7" fillId="6" borderId="3" xfId="0" applyFont="1" applyFill="1" applyBorder="1" applyAlignment="1">
      <alignment vertical="center"/>
    </xf>
    <xf numFmtId="0" fontId="8" fillId="8" borderId="3" xfId="0" applyFont="1" applyFill="1" applyBorder="1" applyAlignment="1">
      <alignment wrapText="1"/>
    </xf>
    <xf numFmtId="0" fontId="0" fillId="5" borderId="0" xfId="0" applyFill="1" applyAlignment="1">
      <alignment wrapText="1"/>
    </xf>
    <xf numFmtId="0" fontId="18" fillId="0" borderId="0" xfId="0" applyFont="1"/>
    <xf numFmtId="0" fontId="19" fillId="4" borderId="0" xfId="0" applyFont="1" applyFill="1" applyAlignment="1">
      <alignment vertical="center"/>
    </xf>
    <xf numFmtId="0" fontId="20" fillId="5" borderId="2" xfId="0" applyFont="1" applyFill="1" applyBorder="1" applyAlignment="1">
      <alignment vertical="center" wrapText="1"/>
    </xf>
    <xf numFmtId="0" fontId="21" fillId="5" borderId="2" xfId="0" applyFont="1" applyFill="1" applyBorder="1" applyAlignment="1">
      <alignment vertical="center" wrapText="1"/>
    </xf>
    <xf numFmtId="0" fontId="18" fillId="5" borderId="2" xfId="0" applyFont="1" applyFill="1" applyBorder="1" applyAlignment="1">
      <alignment vertical="center" wrapText="1"/>
    </xf>
    <xf numFmtId="0" fontId="20" fillId="6" borderId="2" xfId="0" applyFont="1" applyFill="1" applyBorder="1" applyAlignment="1">
      <alignment vertical="center" wrapText="1"/>
    </xf>
    <xf numFmtId="0" fontId="21" fillId="6" borderId="2" xfId="0" applyFont="1" applyFill="1" applyBorder="1" applyAlignment="1">
      <alignment vertical="center" wrapText="1"/>
    </xf>
    <xf numFmtId="0" fontId="18" fillId="6" borderId="2" xfId="0" applyFont="1" applyFill="1" applyBorder="1" applyAlignment="1">
      <alignment vertical="center" wrapText="1"/>
    </xf>
    <xf numFmtId="0" fontId="22" fillId="5" borderId="0" xfId="0" applyFont="1" applyFill="1" applyAlignment="1">
      <alignment vertical="center" wrapText="1"/>
    </xf>
    <xf numFmtId="0" fontId="23" fillId="4" borderId="0" xfId="0" applyFont="1" applyFill="1" applyAlignment="1">
      <alignment vertical="center"/>
    </xf>
    <xf numFmtId="0" fontId="24" fillId="7" borderId="0" xfId="0" applyFont="1" applyFill="1" applyAlignment="1">
      <alignment vertical="top" wrapText="1"/>
    </xf>
    <xf numFmtId="0" fontId="18" fillId="0" borderId="0" xfId="0" applyFont="1"/>
    <xf numFmtId="0" fontId="18" fillId="5" borderId="0" xfId="0" applyFont="1" applyFill="1" applyAlignment="1">
      <alignment vertical="center" wrapText="1"/>
    </xf>
    <xf numFmtId="0" fontId="25" fillId="5" borderId="0" xfId="0" applyFont="1" applyFill="1" applyAlignment="1">
      <alignment vertical="center" wrapText="1"/>
    </xf>
    <xf numFmtId="0" fontId="25" fillId="5" borderId="0" xfId="0" applyFont="1" applyFill="1" applyAlignment="1">
      <alignment vertical="center"/>
    </xf>
    <xf numFmtId="0" fontId="26" fillId="0" borderId="1" xfId="0" applyFont="1" applyBorder="1" applyAlignment="1">
      <alignment horizontal="center"/>
    </xf>
    <xf numFmtId="0" fontId="18" fillId="11" borderId="0" xfId="0" applyFont="1" applyFill="1"/>
    <xf numFmtId="0" fontId="10" fillId="11" borderId="0" xfId="0" applyFont="1" applyFill="1" applyAlignment="1">
      <alignment horizontal="left" vertical="center" wrapText="1"/>
    </xf>
    <xf numFmtId="0" fontId="20" fillId="0" borderId="0" xfId="0" applyFont="1"/>
    <xf numFmtId="0" fontId="21" fillId="0" borderId="0" xfId="0" applyFont="1"/>
  </cellXfs>
  <cellStyles count="1">
    <cellStyle name="Normal" xfId="0" builtinId="0"/>
  </cellStyles>
  <dxfs count="5">
    <dxf>
      <fill>
        <patternFill>
          <bgColor rgb="FFFCE4D6"/>
        </patternFill>
      </fill>
    </dxf>
    <dxf>
      <fill>
        <patternFill>
          <bgColor rgb="FFFFF2CC"/>
        </patternFill>
      </fill>
    </dxf>
    <dxf>
      <fill>
        <patternFill>
          <bgColor rgb="FFFCE4D6"/>
        </patternFill>
      </fill>
    </dxf>
    <dxf>
      <fill>
        <patternFill>
          <bgColor rgb="FFFFF2CC"/>
        </patternFill>
      </fill>
    </dxf>
    <dxf>
      <fill>
        <patternFill>
          <bgColor rgb="FFE8F8F0"/>
        </patternFill>
      </fill>
    </dxf>
  </dxfs>
  <tableStyles count="0" defaultTableStyle="TableStyleMedium2" defaultPivotStyle="PivotStyleLight16"/>
  <colors>
    <indexedColors>
      <rgbColor rgb="FF000000"/>
      <rgbColor rgb="FFFFFFFF"/>
      <rgbColor rgb="FFFF0000"/>
      <rgbColor rgb="FFF5F5F5"/>
      <rgbColor rgb="FF0000FF"/>
      <rgbColor rgb="FFFCE4D6"/>
      <rgbColor rgb="FFFF00FF"/>
      <rgbColor rgb="FFE8EAF6"/>
      <rgbColor rgb="FF800000"/>
      <rgbColor rgb="FF2E7D32"/>
      <rgbColor rgb="FF1A237E"/>
      <rgbColor rgb="FF8AA64F"/>
      <rgbColor rgb="FF800080"/>
      <rgbColor rgb="FF4F81BD"/>
      <rgbColor rgb="FFB8CD97"/>
      <rgbColor rgb="FF878787"/>
      <rgbColor rgb="FF93A9CE"/>
      <rgbColor rgb="FFAB4744"/>
      <rgbColor rgb="FFFFFDE7"/>
      <rgbColor rgb="FFDCEEFF"/>
      <rgbColor rgb="FF660066"/>
      <rgbColor rgb="FFDC853E"/>
      <rgbColor rgb="FF0066CC"/>
      <rgbColor rgb="FFD0D0D0"/>
      <rgbColor rgb="FF000080"/>
      <rgbColor rgb="FFFF00FF"/>
      <rgbColor rgb="FFFFF4E6"/>
      <rgbColor rgb="FFF1F3FA"/>
      <rgbColor rgb="FF800080"/>
      <rgbColor rgb="FF800000"/>
      <rgbColor rgb="FFFFEBEE"/>
      <rgbColor rgb="FF0000FF"/>
      <rgbColor rgb="FFD9DEEA"/>
      <rgbColor rgb="FFE8F8F0"/>
      <rgbColor rgb="FFE8F5E9"/>
      <rgbColor rgb="FFFFF2CC"/>
      <rgbColor rgb="FF92C3D5"/>
      <rgbColor rgb="FFD09493"/>
      <rgbColor rgb="FFA99BBD"/>
      <rgbColor rgb="FFF8B590"/>
      <rgbColor rgb="FF4672A8"/>
      <rgbColor rgb="FF4299B0"/>
      <rgbColor rgb="FFD9D9D9"/>
      <rgbColor rgb="FFFFB21A"/>
      <rgbColor rgb="FFF9A825"/>
      <rgbColor rgb="FFF45B0A"/>
      <rgbColor rgb="FF725990"/>
      <rgbColor rgb="FF9E9E9E"/>
      <rgbColor rgb="FF17215F"/>
      <rgbColor rgb="FF28B463"/>
      <rgbColor rgb="FF17202A"/>
      <rgbColor rgb="FF333300"/>
      <rgbColor rgb="FFC62828"/>
      <rgbColor rgb="FFE65100"/>
      <rgbColor rgb="FF20257A"/>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IN" sz="1800" b="1" strike="noStrike" spc="-1">
                <a:solidFill>
                  <a:srgbClr val="000000"/>
                </a:solidFill>
                <a:latin typeface="Calibri"/>
              </a:defRPr>
            </a:pPr>
            <a:r>
              <a:rPr lang="en-IN" sz="1800" b="1" strike="noStrike" spc="-1">
                <a:solidFill>
                  <a:srgbClr val="000000"/>
                </a:solidFill>
                <a:latin typeface="Calibri"/>
              </a:rPr>
              <a:t>Monthly TDS Deducted</a:t>
            </a:r>
          </a:p>
        </c:rich>
      </c:tx>
      <c:overlay val="0"/>
      <c:spPr>
        <a:noFill/>
        <a:ln w="0">
          <a:noFill/>
        </a:ln>
      </c:spPr>
    </c:title>
    <c:autoTitleDeleted val="0"/>
    <c:plotArea>
      <c:layout/>
      <c:barChart>
        <c:barDir val="col"/>
        <c:grouping val="clustered"/>
        <c:varyColors val="1"/>
        <c:ser>
          <c:idx val="0"/>
          <c:order val="0"/>
          <c:tx>
            <c:strRef>
              <c:f>'Monthly Summary'!$C$13</c:f>
              <c:strCache>
                <c:ptCount val="1"/>
                <c:pt idx="0">
                  <c:v>TDS Deducted (₹)</c:v>
                </c:pt>
              </c:strCache>
            </c:strRef>
          </c:tx>
          <c:spPr>
            <a:solidFill>
              <a:srgbClr val="4F81BD"/>
            </a:solidFill>
            <a:ln w="0">
              <a:noFill/>
            </a:ln>
          </c:spPr>
          <c:invertIfNegative val="0"/>
          <c:dPt>
            <c:idx val="0"/>
            <c:invertIfNegative val="1"/>
            <c:bubble3D val="0"/>
            <c:spPr>
              <a:solidFill>
                <a:srgbClr val="4672A8"/>
              </a:solidFill>
              <a:ln w="0">
                <a:noFill/>
              </a:ln>
            </c:spPr>
            <c:extLst>
              <c:ext xmlns:c16="http://schemas.microsoft.com/office/drawing/2014/chart" uri="{C3380CC4-5D6E-409C-BE32-E72D297353CC}">
                <c16:uniqueId val="{00000001-C67B-452E-99BB-89EB9CFDDA47}"/>
              </c:ext>
            </c:extLst>
          </c:dPt>
          <c:dPt>
            <c:idx val="1"/>
            <c:invertIfNegative val="1"/>
            <c:bubble3D val="0"/>
            <c:spPr>
              <a:solidFill>
                <a:srgbClr val="AB4744"/>
              </a:solidFill>
              <a:ln w="0">
                <a:noFill/>
              </a:ln>
            </c:spPr>
            <c:extLst>
              <c:ext xmlns:c16="http://schemas.microsoft.com/office/drawing/2014/chart" uri="{C3380CC4-5D6E-409C-BE32-E72D297353CC}">
                <c16:uniqueId val="{00000003-C67B-452E-99BB-89EB9CFDDA47}"/>
              </c:ext>
            </c:extLst>
          </c:dPt>
          <c:dPt>
            <c:idx val="2"/>
            <c:invertIfNegative val="1"/>
            <c:bubble3D val="0"/>
            <c:spPr>
              <a:solidFill>
                <a:srgbClr val="8AA64F"/>
              </a:solidFill>
              <a:ln w="0">
                <a:noFill/>
              </a:ln>
            </c:spPr>
            <c:extLst>
              <c:ext xmlns:c16="http://schemas.microsoft.com/office/drawing/2014/chart" uri="{C3380CC4-5D6E-409C-BE32-E72D297353CC}">
                <c16:uniqueId val="{00000005-C67B-452E-99BB-89EB9CFDDA47}"/>
              </c:ext>
            </c:extLst>
          </c:dPt>
          <c:dPt>
            <c:idx val="3"/>
            <c:invertIfNegative val="1"/>
            <c:bubble3D val="0"/>
            <c:spPr>
              <a:solidFill>
                <a:srgbClr val="725990"/>
              </a:solidFill>
              <a:ln w="0">
                <a:noFill/>
              </a:ln>
            </c:spPr>
            <c:extLst>
              <c:ext xmlns:c16="http://schemas.microsoft.com/office/drawing/2014/chart" uri="{C3380CC4-5D6E-409C-BE32-E72D297353CC}">
                <c16:uniqueId val="{00000007-C67B-452E-99BB-89EB9CFDDA47}"/>
              </c:ext>
            </c:extLst>
          </c:dPt>
          <c:dPt>
            <c:idx val="4"/>
            <c:invertIfNegative val="1"/>
            <c:bubble3D val="0"/>
            <c:spPr>
              <a:solidFill>
                <a:srgbClr val="4299B0"/>
              </a:solidFill>
              <a:ln w="0">
                <a:noFill/>
              </a:ln>
            </c:spPr>
            <c:extLst>
              <c:ext xmlns:c16="http://schemas.microsoft.com/office/drawing/2014/chart" uri="{C3380CC4-5D6E-409C-BE32-E72D297353CC}">
                <c16:uniqueId val="{00000009-C67B-452E-99BB-89EB9CFDDA47}"/>
              </c:ext>
            </c:extLst>
          </c:dPt>
          <c:dPt>
            <c:idx val="5"/>
            <c:invertIfNegative val="1"/>
            <c:bubble3D val="0"/>
            <c:spPr>
              <a:solidFill>
                <a:srgbClr val="DC853E"/>
              </a:solidFill>
              <a:ln w="0">
                <a:noFill/>
              </a:ln>
            </c:spPr>
            <c:extLst>
              <c:ext xmlns:c16="http://schemas.microsoft.com/office/drawing/2014/chart" uri="{C3380CC4-5D6E-409C-BE32-E72D297353CC}">
                <c16:uniqueId val="{0000000B-C67B-452E-99BB-89EB9CFDDA47}"/>
              </c:ext>
            </c:extLst>
          </c:dPt>
          <c:dPt>
            <c:idx val="6"/>
            <c:invertIfNegative val="1"/>
            <c:bubble3D val="0"/>
            <c:spPr>
              <a:solidFill>
                <a:srgbClr val="93A9CE"/>
              </a:solidFill>
              <a:ln w="0">
                <a:noFill/>
              </a:ln>
            </c:spPr>
            <c:extLst>
              <c:ext xmlns:c16="http://schemas.microsoft.com/office/drawing/2014/chart" uri="{C3380CC4-5D6E-409C-BE32-E72D297353CC}">
                <c16:uniqueId val="{0000000D-C67B-452E-99BB-89EB9CFDDA47}"/>
              </c:ext>
            </c:extLst>
          </c:dPt>
          <c:dPt>
            <c:idx val="7"/>
            <c:invertIfNegative val="1"/>
            <c:bubble3D val="0"/>
            <c:spPr>
              <a:solidFill>
                <a:srgbClr val="D09493"/>
              </a:solidFill>
              <a:ln w="0">
                <a:noFill/>
              </a:ln>
            </c:spPr>
            <c:extLst>
              <c:ext xmlns:c16="http://schemas.microsoft.com/office/drawing/2014/chart" uri="{C3380CC4-5D6E-409C-BE32-E72D297353CC}">
                <c16:uniqueId val="{0000000F-C67B-452E-99BB-89EB9CFDDA47}"/>
              </c:ext>
            </c:extLst>
          </c:dPt>
          <c:dPt>
            <c:idx val="8"/>
            <c:invertIfNegative val="1"/>
            <c:bubble3D val="0"/>
            <c:spPr>
              <a:solidFill>
                <a:srgbClr val="B8CD97"/>
              </a:solidFill>
              <a:ln w="0">
                <a:noFill/>
              </a:ln>
            </c:spPr>
            <c:extLst>
              <c:ext xmlns:c16="http://schemas.microsoft.com/office/drawing/2014/chart" uri="{C3380CC4-5D6E-409C-BE32-E72D297353CC}">
                <c16:uniqueId val="{00000011-C67B-452E-99BB-89EB9CFDDA47}"/>
              </c:ext>
            </c:extLst>
          </c:dPt>
          <c:dPt>
            <c:idx val="9"/>
            <c:invertIfNegative val="1"/>
            <c:bubble3D val="0"/>
            <c:spPr>
              <a:solidFill>
                <a:srgbClr val="A99BBD"/>
              </a:solidFill>
              <a:ln w="0">
                <a:noFill/>
              </a:ln>
            </c:spPr>
            <c:extLst>
              <c:ext xmlns:c16="http://schemas.microsoft.com/office/drawing/2014/chart" uri="{C3380CC4-5D6E-409C-BE32-E72D297353CC}">
                <c16:uniqueId val="{00000013-C67B-452E-99BB-89EB9CFDDA47}"/>
              </c:ext>
            </c:extLst>
          </c:dPt>
          <c:dPt>
            <c:idx val="10"/>
            <c:invertIfNegative val="1"/>
            <c:bubble3D val="0"/>
            <c:spPr>
              <a:solidFill>
                <a:srgbClr val="92C3D5"/>
              </a:solidFill>
              <a:ln w="0">
                <a:noFill/>
              </a:ln>
            </c:spPr>
            <c:extLst>
              <c:ext xmlns:c16="http://schemas.microsoft.com/office/drawing/2014/chart" uri="{C3380CC4-5D6E-409C-BE32-E72D297353CC}">
                <c16:uniqueId val="{00000015-C67B-452E-99BB-89EB9CFDDA47}"/>
              </c:ext>
            </c:extLst>
          </c:dPt>
          <c:dPt>
            <c:idx val="11"/>
            <c:invertIfNegative val="1"/>
            <c:bubble3D val="0"/>
            <c:spPr>
              <a:solidFill>
                <a:srgbClr val="F8B590"/>
              </a:solidFill>
              <a:ln w="0">
                <a:noFill/>
              </a:ln>
            </c:spPr>
            <c:extLst>
              <c:ext xmlns:c16="http://schemas.microsoft.com/office/drawing/2014/chart" uri="{C3380CC4-5D6E-409C-BE32-E72D297353CC}">
                <c16:uniqueId val="{00000017-C67B-452E-99BB-89EB9CFDDA47}"/>
              </c:ext>
            </c:extLst>
          </c:dPt>
          <c:dLbls>
            <c:dLbl>
              <c:idx val="0"/>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01-C67B-452E-99BB-89EB9CFDDA47}"/>
                </c:ext>
              </c:extLst>
            </c:dLbl>
            <c:dLbl>
              <c:idx val="1"/>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03-C67B-452E-99BB-89EB9CFDDA47}"/>
                </c:ext>
              </c:extLst>
            </c:dLbl>
            <c:dLbl>
              <c:idx val="2"/>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05-C67B-452E-99BB-89EB9CFDDA47}"/>
                </c:ext>
              </c:extLst>
            </c:dLbl>
            <c:dLbl>
              <c:idx val="3"/>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07-C67B-452E-99BB-89EB9CFDDA47}"/>
                </c:ext>
              </c:extLst>
            </c:dLbl>
            <c:dLbl>
              <c:idx val="4"/>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09-C67B-452E-99BB-89EB9CFDDA47}"/>
                </c:ext>
              </c:extLst>
            </c:dLbl>
            <c:dLbl>
              <c:idx val="5"/>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0B-C67B-452E-99BB-89EB9CFDDA47}"/>
                </c:ext>
              </c:extLst>
            </c:dLbl>
            <c:dLbl>
              <c:idx val="6"/>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0D-C67B-452E-99BB-89EB9CFDDA47}"/>
                </c:ext>
              </c:extLst>
            </c:dLbl>
            <c:dLbl>
              <c:idx val="7"/>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0F-C67B-452E-99BB-89EB9CFDDA47}"/>
                </c:ext>
              </c:extLst>
            </c:dLbl>
            <c:dLbl>
              <c:idx val="8"/>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11-C67B-452E-99BB-89EB9CFDDA47}"/>
                </c:ext>
              </c:extLst>
            </c:dLbl>
            <c:dLbl>
              <c:idx val="9"/>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13-C67B-452E-99BB-89EB9CFDDA47}"/>
                </c:ext>
              </c:extLst>
            </c:dLbl>
            <c:dLbl>
              <c:idx val="10"/>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15-C67B-452E-99BB-89EB9CFDDA47}"/>
                </c:ext>
              </c:extLst>
            </c:dLbl>
            <c:dLbl>
              <c:idx val="11"/>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6="http://schemas.microsoft.com/office/drawing/2014/chart" uri="{C3380CC4-5D6E-409C-BE32-E72D297353CC}">
                  <c16:uniqueId val="{00000017-C67B-452E-99BB-89EB9CFDDA47}"/>
                </c:ext>
              </c:extLst>
            </c:dLbl>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'Monthly Summary'!$A$14:$A$25</c:f>
              <c:strCache>
                <c:ptCount val="12"/>
                <c:pt idx="0">
                  <c:v>Apr-26</c:v>
                </c:pt>
                <c:pt idx="1">
                  <c:v>May-26</c:v>
                </c:pt>
                <c:pt idx="2">
                  <c:v>Jun-26</c:v>
                </c:pt>
                <c:pt idx="3">
                  <c:v>Jul-26</c:v>
                </c:pt>
                <c:pt idx="4">
                  <c:v>Aug-26</c:v>
                </c:pt>
                <c:pt idx="5">
                  <c:v>Sep-26</c:v>
                </c:pt>
                <c:pt idx="6">
                  <c:v>Oct-26</c:v>
                </c:pt>
                <c:pt idx="7">
                  <c:v>Nov-26</c:v>
                </c:pt>
                <c:pt idx="8">
                  <c:v>Dec-26</c:v>
                </c:pt>
                <c:pt idx="9">
                  <c:v>Jan-27</c:v>
                </c:pt>
                <c:pt idx="10">
                  <c:v>Feb-27</c:v>
                </c:pt>
                <c:pt idx="11">
                  <c:v>Mar-27</c:v>
                </c:pt>
              </c:strCache>
            </c:strRef>
          </c:cat>
          <c:val>
            <c:numRef>
              <c:f>'Monthly Summary'!$C$14:$C$25</c:f>
              <c:numCache>
                <c:formatCode>#,##0.00</c:formatCode>
                <c:ptCount val="12"/>
                <c:pt idx="0">
                  <c:v>6950</c:v>
                </c:pt>
                <c:pt idx="1">
                  <c:v>10400</c:v>
                </c:pt>
                <c:pt idx="2">
                  <c:v>104600</c:v>
                </c:pt>
                <c:pt idx="3">
                  <c:v>1000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8-C67B-452E-99BB-89EB9CFDDA47}"/>
            </c:ext>
          </c:extLst>
        </c:ser>
        <c:dLbls>
          <c:showLegendKey val="0"/>
          <c:showVal val="0"/>
          <c:showCatName val="0"/>
          <c:showSerName val="0"/>
          <c:showPercent val="0"/>
          <c:showBubbleSize val="0"/>
        </c:dLbls>
        <c:gapWidth val="150"/>
        <c:axId val="29547086"/>
        <c:axId val="57103552"/>
      </c:barChart>
      <c:catAx>
        <c:axId val="29547086"/>
        <c:scaling>
          <c:orientation val="minMax"/>
        </c:scaling>
        <c:delete val="1"/>
        <c:axPos val="b"/>
        <c:title>
          <c:tx>
            <c:rich>
              <a:bodyPr rot="0"/>
              <a:lstStyle/>
              <a:p>
                <a:pPr>
                  <a:defRPr lang="en-IN" sz="1000" b="1" strike="noStrike" spc="-1">
                    <a:solidFill>
                      <a:srgbClr val="000000"/>
                    </a:solidFill>
                    <a:latin typeface="Calibri"/>
                  </a:defRPr>
                </a:pPr>
                <a:r>
                  <a:rPr lang="en-IN" sz="1000" b="1" strike="noStrike" spc="-1">
                    <a:solidFill>
                      <a:srgbClr val="000000"/>
                    </a:solidFill>
                    <a:latin typeface="Calibri"/>
                  </a:rPr>
                  <a:t>Month</a:t>
                </a:r>
              </a:p>
            </c:rich>
          </c:tx>
          <c:overlay val="0"/>
          <c:spPr>
            <a:noFill/>
            <a:ln w="0">
              <a:noFill/>
            </a:ln>
          </c:spPr>
        </c:title>
        <c:numFmt formatCode="General" sourceLinked="1"/>
        <c:majorTickMark val="none"/>
        <c:minorTickMark val="none"/>
        <c:tickLblPos val="nextTo"/>
        <c:crossAx val="57103552"/>
        <c:crosses val="autoZero"/>
        <c:auto val="1"/>
        <c:lblAlgn val="ctr"/>
        <c:lblOffset val="100"/>
        <c:noMultiLvlLbl val="0"/>
      </c:catAx>
      <c:valAx>
        <c:axId val="57103552"/>
        <c:scaling>
          <c:orientation val="minMax"/>
        </c:scaling>
        <c:delete val="1"/>
        <c:axPos val="l"/>
        <c:majorGridlines>
          <c:spPr>
            <a:ln w="9360">
              <a:solidFill>
                <a:srgbClr val="878787"/>
              </a:solidFill>
              <a:round/>
            </a:ln>
          </c:spPr>
        </c:majorGridlines>
        <c:title>
          <c:tx>
            <c:rich>
              <a:bodyPr rot="-5400000"/>
              <a:lstStyle/>
              <a:p>
                <a:pPr>
                  <a:defRPr lang="en-IN" sz="1000" b="1" strike="noStrike" spc="-1">
                    <a:solidFill>
                      <a:srgbClr val="000000"/>
                    </a:solidFill>
                    <a:latin typeface="Calibri"/>
                  </a:defRPr>
                </a:pPr>
                <a:r>
                  <a:rPr lang="en-IN" sz="1000" b="1" strike="noStrike" spc="-1">
                    <a:solidFill>
                      <a:srgbClr val="000000"/>
                    </a:solidFill>
                    <a:latin typeface="Calibri"/>
                  </a:rPr>
                  <a:t>₹</a:t>
                </a:r>
              </a:p>
            </c:rich>
          </c:tx>
          <c:overlay val="0"/>
          <c:spPr>
            <a:noFill/>
            <a:ln w="0">
              <a:noFill/>
            </a:ln>
          </c:spPr>
        </c:title>
        <c:numFmt formatCode="#,##0.00" sourceLinked="1"/>
        <c:majorTickMark val="none"/>
        <c:minorTickMark val="none"/>
        <c:tickLblPos val="nextTo"/>
        <c:crossAx val="29547086"/>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12</xdr:row>
      <xdr:rowOff>0</xdr:rowOff>
    </xdr:from>
    <xdr:to>
      <xdr:col>17</xdr:col>
      <xdr:colOff>145440</xdr:colOff>
      <xdr:row>24</xdr:row>
      <xdr:rowOff>145440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5B0A"/>
    <pageSetUpPr fitToPage="1"/>
  </sheetPr>
  <dimension ref="A2:I31"/>
  <sheetViews>
    <sheetView showGridLines="0" tabSelected="1" zoomScale="90" zoomScaleNormal="90" workbookViewId="0">
      <selection sqref="A1:XFD1048576"/>
    </sheetView>
  </sheetViews>
  <sheetFormatPr defaultColWidth="8.7109375" defaultRowHeight="15" x14ac:dyDescent="0.25"/>
  <cols>
    <col min="1" max="1" width="3" style="62" customWidth="1"/>
    <col min="2" max="8" width="22" style="62" customWidth="1"/>
    <col min="9" max="9" width="3" style="62" customWidth="1"/>
    <col min="10" max="16384" width="8.7109375" style="62"/>
  </cols>
  <sheetData>
    <row r="2" spans="1:9" ht="30" customHeight="1" x14ac:dyDescent="0.25">
      <c r="A2" s="12" t="s">
        <v>0</v>
      </c>
      <c r="B2" s="12"/>
      <c r="C2" s="12"/>
      <c r="D2" s="12"/>
      <c r="E2" s="12"/>
      <c r="F2" s="12"/>
      <c r="G2" s="12"/>
      <c r="H2" s="12"/>
      <c r="I2" s="12"/>
    </row>
    <row r="3" spans="1:9" ht="30" customHeight="1" x14ac:dyDescent="0.25">
      <c r="A3" s="12"/>
      <c r="B3" s="12"/>
      <c r="C3" s="12"/>
      <c r="D3" s="12"/>
      <c r="E3" s="12"/>
      <c r="F3" s="12"/>
      <c r="G3" s="12"/>
      <c r="H3" s="12"/>
      <c r="I3" s="12"/>
    </row>
    <row r="4" spans="1:9" ht="21.75" customHeight="1" x14ac:dyDescent="0.25">
      <c r="A4" s="11" t="s">
        <v>1</v>
      </c>
      <c r="B4" s="11"/>
      <c r="C4" s="11"/>
      <c r="D4" s="11"/>
      <c r="E4" s="11"/>
      <c r="F4" s="11"/>
      <c r="G4" s="11"/>
      <c r="H4" s="11"/>
      <c r="I4" s="11"/>
    </row>
    <row r="6" spans="1:9" ht="33.75" customHeight="1" x14ac:dyDescent="0.25">
      <c r="A6" s="10" t="s">
        <v>2</v>
      </c>
      <c r="B6" s="10"/>
      <c r="C6" s="10"/>
      <c r="D6" s="10"/>
      <c r="E6" s="10"/>
      <c r="F6" s="10"/>
      <c r="G6" s="10"/>
      <c r="H6" s="10"/>
      <c r="I6" s="10"/>
    </row>
    <row r="7" spans="1:9" ht="33.75" customHeight="1" x14ac:dyDescent="0.25">
      <c r="A7" s="10"/>
      <c r="B7" s="10"/>
      <c r="C7" s="10"/>
      <c r="D7" s="10"/>
      <c r="E7" s="10"/>
      <c r="F7" s="10"/>
      <c r="G7" s="10"/>
      <c r="H7" s="10"/>
      <c r="I7" s="10"/>
    </row>
    <row r="8" spans="1:9" ht="33.75" customHeight="1" x14ac:dyDescent="0.25">
      <c r="A8" s="10"/>
      <c r="B8" s="10"/>
      <c r="C8" s="10"/>
      <c r="D8" s="10"/>
      <c r="E8" s="10"/>
      <c r="F8" s="10"/>
      <c r="G8" s="10"/>
      <c r="H8" s="10"/>
      <c r="I8" s="10"/>
    </row>
    <row r="9" spans="1:9" ht="15" customHeight="1" x14ac:dyDescent="0.25">
      <c r="A9" s="9" t="s">
        <v>3</v>
      </c>
      <c r="B9" s="9"/>
      <c r="C9" s="9"/>
      <c r="D9" s="9"/>
      <c r="E9" s="9"/>
      <c r="F9" s="9"/>
      <c r="G9" s="9"/>
      <c r="H9" s="9"/>
      <c r="I9" s="9"/>
    </row>
    <row r="11" spans="1:9" ht="25.5" customHeight="1" x14ac:dyDescent="0.25">
      <c r="A11" s="8" t="s">
        <v>4</v>
      </c>
      <c r="B11" s="8"/>
      <c r="C11" s="8"/>
      <c r="D11" s="8"/>
      <c r="E11" s="8"/>
      <c r="F11" s="8"/>
      <c r="G11" s="8"/>
      <c r="H11" s="8"/>
      <c r="I11" s="8"/>
    </row>
    <row r="13" spans="1:9" ht="24.75" customHeight="1" x14ac:dyDescent="0.25">
      <c r="A13" s="63" t="s">
        <v>5</v>
      </c>
      <c r="B13" s="63"/>
      <c r="C13" s="63"/>
      <c r="D13" s="63"/>
      <c r="E13" s="63"/>
      <c r="F13" s="63"/>
      <c r="G13" s="63"/>
      <c r="H13" s="63"/>
      <c r="I13" s="63"/>
    </row>
    <row r="14" spans="1:9" ht="24" customHeight="1" x14ac:dyDescent="0.25">
      <c r="A14" s="75" t="s">
        <v>6</v>
      </c>
      <c r="B14" s="75"/>
      <c r="C14" s="75"/>
      <c r="D14" s="75"/>
      <c r="E14" s="75"/>
      <c r="F14" s="75"/>
      <c r="G14" s="75"/>
      <c r="H14" s="75"/>
      <c r="I14" s="75"/>
    </row>
    <row r="15" spans="1:9" ht="24" customHeight="1" x14ac:dyDescent="0.25">
      <c r="A15" s="75" t="s">
        <v>7</v>
      </c>
      <c r="B15" s="75"/>
      <c r="C15" s="75"/>
      <c r="D15" s="75"/>
      <c r="E15" s="75"/>
      <c r="F15" s="75"/>
      <c r="G15" s="75"/>
      <c r="H15" s="75"/>
      <c r="I15" s="75"/>
    </row>
    <row r="16" spans="1:9" ht="24" customHeight="1" x14ac:dyDescent="0.25">
      <c r="A16" s="75" t="s">
        <v>8</v>
      </c>
      <c r="B16" s="75"/>
      <c r="C16" s="75"/>
      <c r="D16" s="75"/>
      <c r="E16" s="75"/>
      <c r="F16" s="75"/>
      <c r="G16" s="75"/>
      <c r="H16" s="75"/>
      <c r="I16" s="75"/>
    </row>
    <row r="17" spans="1:9" ht="24" customHeight="1" x14ac:dyDescent="0.25">
      <c r="A17" s="75" t="s">
        <v>9</v>
      </c>
      <c r="B17" s="75"/>
      <c r="C17" s="75"/>
      <c r="D17" s="75"/>
      <c r="E17" s="75"/>
      <c r="F17" s="75"/>
      <c r="G17" s="75"/>
      <c r="H17" s="75"/>
      <c r="I17" s="75"/>
    </row>
    <row r="18" spans="1:9" ht="24" customHeight="1" x14ac:dyDescent="0.25">
      <c r="A18" s="75" t="s">
        <v>10</v>
      </c>
      <c r="B18" s="75"/>
      <c r="C18" s="75"/>
      <c r="D18" s="75"/>
      <c r="E18" s="75"/>
      <c r="F18" s="75"/>
      <c r="G18" s="75"/>
      <c r="H18" s="75"/>
      <c r="I18" s="75"/>
    </row>
    <row r="20" spans="1:9" ht="24.75" customHeight="1" x14ac:dyDescent="0.25">
      <c r="A20" s="63" t="s">
        <v>11</v>
      </c>
      <c r="B20" s="63"/>
      <c r="C20" s="63"/>
      <c r="D20" s="63"/>
      <c r="E20" s="63"/>
      <c r="F20" s="63"/>
      <c r="G20" s="63"/>
      <c r="H20" s="63"/>
      <c r="I20" s="63"/>
    </row>
    <row r="21" spans="1:9" ht="21.75" customHeight="1" x14ac:dyDescent="0.25">
      <c r="A21" s="76" t="s">
        <v>12</v>
      </c>
      <c r="B21" s="76"/>
      <c r="C21" s="76"/>
      <c r="D21" s="76"/>
      <c r="E21" s="76"/>
      <c r="F21" s="76"/>
      <c r="G21" s="76"/>
      <c r="H21" s="76"/>
      <c r="I21" s="76"/>
    </row>
    <row r="22" spans="1:9" ht="21.75" customHeight="1" x14ac:dyDescent="0.25">
      <c r="A22" s="76" t="s">
        <v>13</v>
      </c>
      <c r="B22" s="76"/>
      <c r="C22" s="76"/>
      <c r="D22" s="76"/>
      <c r="E22" s="76"/>
      <c r="F22" s="76"/>
      <c r="G22" s="76"/>
      <c r="H22" s="76"/>
      <c r="I22" s="76"/>
    </row>
    <row r="23" spans="1:9" ht="21.75" customHeight="1" x14ac:dyDescent="0.25">
      <c r="A23" s="76" t="s">
        <v>14</v>
      </c>
      <c r="B23" s="76"/>
      <c r="C23" s="76"/>
      <c r="D23" s="76"/>
      <c r="E23" s="76"/>
      <c r="F23" s="76"/>
      <c r="G23" s="76"/>
      <c r="H23" s="76"/>
      <c r="I23" s="76"/>
    </row>
    <row r="24" spans="1:9" ht="21.75" customHeight="1" x14ac:dyDescent="0.25">
      <c r="A24" s="76" t="s">
        <v>15</v>
      </c>
      <c r="B24" s="76"/>
      <c r="C24" s="76"/>
      <c r="D24" s="76"/>
      <c r="E24" s="76"/>
      <c r="F24" s="76"/>
      <c r="G24" s="76"/>
      <c r="H24" s="76"/>
      <c r="I24" s="76"/>
    </row>
    <row r="25" spans="1:9" ht="21.75" customHeight="1" x14ac:dyDescent="0.25">
      <c r="A25" s="76" t="s">
        <v>16</v>
      </c>
      <c r="B25" s="76"/>
      <c r="C25" s="76"/>
      <c r="D25" s="76"/>
      <c r="E25" s="76"/>
      <c r="F25" s="76"/>
      <c r="G25" s="76"/>
      <c r="H25" s="76"/>
      <c r="I25" s="76"/>
    </row>
    <row r="26" spans="1:9" ht="21.75" customHeight="1" x14ac:dyDescent="0.25">
      <c r="A26" s="76" t="s">
        <v>17</v>
      </c>
      <c r="B26" s="76"/>
      <c r="C26" s="76"/>
      <c r="D26" s="76"/>
      <c r="E26" s="76"/>
      <c r="F26" s="76"/>
      <c r="G26" s="76"/>
      <c r="H26" s="76"/>
      <c r="I26" s="76"/>
    </row>
    <row r="27" spans="1:9" ht="21.75" customHeight="1" x14ac:dyDescent="0.25">
      <c r="A27" s="76" t="s">
        <v>18</v>
      </c>
      <c r="B27" s="76"/>
      <c r="C27" s="76"/>
      <c r="D27" s="76"/>
      <c r="E27" s="76"/>
      <c r="F27" s="76"/>
      <c r="G27" s="76"/>
      <c r="H27" s="76"/>
      <c r="I27" s="76"/>
    </row>
    <row r="28" spans="1:9" ht="21.75" customHeight="1" x14ac:dyDescent="0.25">
      <c r="A28" s="76" t="s">
        <v>19</v>
      </c>
      <c r="B28" s="76"/>
      <c r="C28" s="76"/>
      <c r="D28" s="76"/>
      <c r="E28" s="76"/>
      <c r="F28" s="76"/>
      <c r="G28" s="76"/>
      <c r="H28" s="76"/>
      <c r="I28" s="76"/>
    </row>
    <row r="31" spans="1:9" ht="15" customHeight="1" x14ac:dyDescent="0.25">
      <c r="A31" s="77" t="s">
        <v>20</v>
      </c>
      <c r="B31" s="77"/>
      <c r="C31" s="77"/>
      <c r="D31" s="77"/>
      <c r="E31" s="77"/>
      <c r="F31" s="77"/>
      <c r="G31" s="77"/>
      <c r="H31" s="77"/>
      <c r="I31" s="77"/>
    </row>
  </sheetData>
  <sheetProtection algorithmName="SHA-512" hashValue="WX6sLYiox5CLOxCu6007QVH0CXjCxt4BHBB2qQOA2vhZySf0CT6Y/y2jvRLCTkT/L/VSBewP7krs+pssZUZAYg==" saltValue="Y3teAsT2+7NvT/4Z6UItmg==" spinCount="100000" sheet="1" objects="1" scenarios="1"/>
  <mergeCells count="21">
    <mergeCell ref="A31:I31"/>
    <mergeCell ref="A24:I24"/>
    <mergeCell ref="A25:I25"/>
    <mergeCell ref="A26:I26"/>
    <mergeCell ref="A27:I27"/>
    <mergeCell ref="A28:I28"/>
    <mergeCell ref="A18:I18"/>
    <mergeCell ref="A20:I20"/>
    <mergeCell ref="A21:I21"/>
    <mergeCell ref="A22:I22"/>
    <mergeCell ref="A23:I23"/>
    <mergeCell ref="A13:I13"/>
    <mergeCell ref="A14:I14"/>
    <mergeCell ref="A15:I15"/>
    <mergeCell ref="A16:I16"/>
    <mergeCell ref="A17:I17"/>
    <mergeCell ref="A2:I3"/>
    <mergeCell ref="A4:I4"/>
    <mergeCell ref="A6:I8"/>
    <mergeCell ref="A9:I9"/>
    <mergeCell ref="A11:I11"/>
  </mergeCells>
  <pageMargins left="0.25" right="0.25" top="0.4" bottom="0.4" header="0.511811023622047" footer="0.511811023622047"/>
  <pageSetup fitToHeight="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45B0A"/>
    <pageSetUpPr fitToPage="1"/>
  </sheetPr>
  <dimension ref="A2:H26"/>
  <sheetViews>
    <sheetView showGridLines="0" zoomScale="90" zoomScaleNormal="90" workbookViewId="0"/>
  </sheetViews>
  <sheetFormatPr defaultColWidth="8.7109375" defaultRowHeight="15" x14ac:dyDescent="0.25"/>
  <cols>
    <col min="1" max="1" width="28" customWidth="1"/>
    <col min="2" max="6" width="22" customWidth="1"/>
    <col min="7" max="7" width="4" customWidth="1"/>
    <col min="8" max="8" width="18" customWidth="1"/>
  </cols>
  <sheetData>
    <row r="2" spans="1:8" ht="30" customHeight="1" x14ac:dyDescent="0.25">
      <c r="A2" s="12" t="s">
        <v>0</v>
      </c>
      <c r="B2" s="12"/>
      <c r="C2" s="12"/>
      <c r="D2" s="12"/>
      <c r="E2" s="12"/>
      <c r="F2" s="12"/>
      <c r="G2" s="12"/>
      <c r="H2" s="12"/>
    </row>
    <row r="3" spans="1:8" ht="30" customHeight="1" x14ac:dyDescent="0.25">
      <c r="A3" s="12"/>
      <c r="B3" s="12"/>
      <c r="C3" s="12"/>
      <c r="D3" s="12"/>
      <c r="E3" s="12"/>
      <c r="F3" s="12"/>
      <c r="G3" s="12"/>
      <c r="H3" s="12"/>
    </row>
    <row r="4" spans="1:8" ht="21.75" customHeight="1" x14ac:dyDescent="0.25">
      <c r="A4" s="11" t="s">
        <v>1</v>
      </c>
      <c r="B4" s="11"/>
      <c r="C4" s="11"/>
      <c r="D4" s="11"/>
      <c r="E4" s="11"/>
      <c r="F4" s="11"/>
      <c r="G4" s="11"/>
      <c r="H4" s="11"/>
    </row>
    <row r="6" spans="1:8" ht="33.75" customHeight="1" x14ac:dyDescent="0.25">
      <c r="A6" s="10" t="s">
        <v>433</v>
      </c>
      <c r="B6" s="10"/>
      <c r="C6" s="10"/>
      <c r="D6" s="10"/>
      <c r="E6" s="10"/>
      <c r="F6" s="10"/>
      <c r="G6" s="10"/>
      <c r="H6" s="10"/>
    </row>
    <row r="7" spans="1:8" ht="33.75" customHeight="1" x14ac:dyDescent="0.25">
      <c r="A7" s="10"/>
      <c r="B7" s="10"/>
      <c r="C7" s="10"/>
      <c r="D7" s="10"/>
      <c r="E7" s="10"/>
      <c r="F7" s="10"/>
      <c r="G7" s="10"/>
      <c r="H7" s="10"/>
    </row>
    <row r="8" spans="1:8" ht="33.75" customHeight="1" x14ac:dyDescent="0.25">
      <c r="A8" s="10"/>
      <c r="B8" s="10"/>
      <c r="C8" s="10"/>
      <c r="D8" s="10"/>
      <c r="E8" s="10"/>
      <c r="F8" s="10"/>
      <c r="G8" s="10"/>
      <c r="H8" s="10"/>
    </row>
    <row r="9" spans="1:8" ht="15" customHeight="1" x14ac:dyDescent="0.25">
      <c r="A9" s="9" t="s">
        <v>434</v>
      </c>
      <c r="B9" s="9"/>
      <c r="C9" s="9"/>
      <c r="D9" s="9"/>
      <c r="E9" s="9"/>
      <c r="F9" s="9"/>
      <c r="G9" s="9"/>
      <c r="H9" s="9"/>
    </row>
    <row r="11" spans="1:8" ht="25.5" customHeight="1" x14ac:dyDescent="0.25">
      <c r="A11" s="8" t="s">
        <v>435</v>
      </c>
      <c r="B11" s="8"/>
      <c r="C11" s="8"/>
      <c r="D11" s="8"/>
      <c r="E11" s="8"/>
      <c r="F11" s="8"/>
      <c r="G11" s="8"/>
      <c r="H11" s="8"/>
    </row>
    <row r="13" spans="1:8" ht="15" customHeight="1" x14ac:dyDescent="0.25">
      <c r="A13" s="7" t="s">
        <v>436</v>
      </c>
      <c r="B13" s="7"/>
      <c r="C13" s="54"/>
      <c r="D13" s="7" t="s">
        <v>422</v>
      </c>
      <c r="E13" s="7"/>
      <c r="F13" s="54"/>
    </row>
    <row r="14" spans="1:8" ht="14.25" customHeight="1" x14ac:dyDescent="0.3">
      <c r="A14" s="6">
        <f>SUM('TDS Working'!$Q$14:$Q$513)</f>
        <v>12008000</v>
      </c>
      <c r="B14" s="6"/>
      <c r="C14" s="55"/>
      <c r="D14" s="6">
        <f>SUM('TDS Working'!$Y$14:$Y$513)</f>
        <v>122950</v>
      </c>
      <c r="E14" s="6"/>
      <c r="F14" s="55"/>
    </row>
    <row r="15" spans="1:8" ht="14.25" customHeight="1" x14ac:dyDescent="0.25">
      <c r="A15" s="6"/>
      <c r="B15" s="6"/>
      <c r="D15" s="6"/>
      <c r="E15" s="6"/>
    </row>
    <row r="16" spans="1:8" ht="15" customHeight="1" x14ac:dyDescent="0.25">
      <c r="A16" s="7" t="s">
        <v>437</v>
      </c>
      <c r="B16" s="7"/>
      <c r="C16" s="54"/>
      <c r="D16" s="7" t="s">
        <v>425</v>
      </c>
      <c r="E16" s="7"/>
      <c r="F16" s="54"/>
    </row>
    <row r="17" spans="1:8" ht="14.25" customHeight="1" x14ac:dyDescent="0.3">
      <c r="A17" s="6">
        <f>SUMIFS('TDS Working'!$Y$14:$Y$513,'TDS Working'!$AB$14:$AB$513,"&gt;0")</f>
        <v>122950</v>
      </c>
      <c r="B17" s="6"/>
      <c r="C17" s="55"/>
      <c r="D17" s="6">
        <f>SUM('TDS Working'!$Y$14:$Y$513)-SUMIFS('TDS Working'!$Y$14:$Y$513,'TDS Working'!$AB$14:$AB$513,"&gt;0")</f>
        <v>0</v>
      </c>
      <c r="E17" s="6"/>
      <c r="F17" s="55"/>
    </row>
    <row r="18" spans="1:8" ht="14.25" customHeight="1" x14ac:dyDescent="0.25">
      <c r="A18" s="6"/>
      <c r="B18" s="6"/>
      <c r="D18" s="6"/>
      <c r="E18" s="6"/>
    </row>
    <row r="19" spans="1:8" ht="15" customHeight="1" x14ac:dyDescent="0.25">
      <c r="A19" s="7" t="s">
        <v>90</v>
      </c>
      <c r="B19" s="7"/>
      <c r="C19" s="54"/>
      <c r="D19" s="7" t="s">
        <v>379</v>
      </c>
      <c r="E19" s="7"/>
      <c r="F19" s="54"/>
    </row>
    <row r="20" spans="1:8" ht="14.25" customHeight="1" x14ac:dyDescent="0.3">
      <c r="A20" s="6">
        <f>SUM('TDS Working'!$AE$14:$AE$513)</f>
        <v>3561</v>
      </c>
      <c r="B20" s="6"/>
      <c r="C20" s="55"/>
      <c r="D20" s="6">
        <f>COUNT('TDS Working'!$Y$14:$Y$513)</f>
        <v>15</v>
      </c>
      <c r="E20" s="6"/>
      <c r="F20" s="55"/>
    </row>
    <row r="21" spans="1:8" ht="14.25" customHeight="1" x14ac:dyDescent="0.25">
      <c r="A21" s="6"/>
      <c r="B21" s="6"/>
      <c r="D21" s="6"/>
      <c r="E21" s="6"/>
    </row>
    <row r="23" spans="1:8" ht="24.75" customHeight="1" x14ac:dyDescent="0.25">
      <c r="A23" s="5" t="s">
        <v>438</v>
      </c>
      <c r="B23" s="5"/>
      <c r="C23" s="5"/>
      <c r="D23" s="5"/>
      <c r="E23" s="5"/>
      <c r="F23" s="5"/>
      <c r="G23" s="5"/>
      <c r="H23" s="5"/>
    </row>
    <row r="24" spans="1:8" ht="14.25" customHeight="1" x14ac:dyDescent="0.25">
      <c r="A24" s="4" t="s">
        <v>439</v>
      </c>
      <c r="B24" s="4"/>
      <c r="C24" s="4"/>
      <c r="D24" s="3">
        <f>COUNTIF('TDS Working'!$AG$14:$AG$513,"Outstanding")</f>
        <v>0</v>
      </c>
      <c r="E24" s="3"/>
    </row>
    <row r="25" spans="1:8" ht="14.25" customHeight="1" x14ac:dyDescent="0.25">
      <c r="A25" s="2" t="s">
        <v>440</v>
      </c>
      <c r="B25" s="2"/>
      <c r="C25" s="2"/>
      <c r="D25" s="3">
        <f>COUNTIF('TDS Working'!$AG$14:$AG$513,"Deposited late")</f>
        <v>1</v>
      </c>
      <c r="E25" s="3"/>
    </row>
    <row r="26" spans="1:8" ht="14.25" customHeight="1" x14ac:dyDescent="0.25">
      <c r="A26" s="4" t="s">
        <v>441</v>
      </c>
      <c r="B26" s="4"/>
      <c r="C26" s="4"/>
      <c r="D26" s="1">
        <f>COUNTIF('TDS Working'!$M$14:$M$513,"&gt;0")</f>
        <v>15</v>
      </c>
      <c r="E26" s="1"/>
    </row>
  </sheetData>
  <mergeCells count="24">
    <mergeCell ref="A26:C26"/>
    <mergeCell ref="D26:E26"/>
    <mergeCell ref="A23:H23"/>
    <mergeCell ref="A24:C24"/>
    <mergeCell ref="D24:E24"/>
    <mergeCell ref="A25:C25"/>
    <mergeCell ref="D25:E25"/>
    <mergeCell ref="A17:B18"/>
    <mergeCell ref="D17:E18"/>
    <mergeCell ref="A19:B19"/>
    <mergeCell ref="D19:E19"/>
    <mergeCell ref="A20:B21"/>
    <mergeCell ref="D20:E21"/>
    <mergeCell ref="A13:B13"/>
    <mergeCell ref="D13:E13"/>
    <mergeCell ref="A14:B15"/>
    <mergeCell ref="D14:E15"/>
    <mergeCell ref="A16:B16"/>
    <mergeCell ref="D16:E16"/>
    <mergeCell ref="A2:H3"/>
    <mergeCell ref="A4:H4"/>
    <mergeCell ref="A6:H8"/>
    <mergeCell ref="A9:H9"/>
    <mergeCell ref="A11:H11"/>
  </mergeCells>
  <pageMargins left="0.25" right="0.25" top="0.4" bottom="0.4"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B21A"/>
    <pageSetUpPr fitToPage="1"/>
  </sheetPr>
  <dimension ref="A2:F39"/>
  <sheetViews>
    <sheetView showGridLines="0" zoomScale="90" zoomScaleNormal="90" workbookViewId="0">
      <selection activeCell="A10" sqref="A1:XFD1048576"/>
    </sheetView>
  </sheetViews>
  <sheetFormatPr defaultColWidth="8.7109375" defaultRowHeight="15" x14ac:dyDescent="0.25"/>
  <cols>
    <col min="1" max="1" width="4" style="62" customWidth="1"/>
    <col min="2" max="2" width="22" style="62" customWidth="1"/>
    <col min="3" max="4" width="35" style="62" customWidth="1"/>
    <col min="5" max="5" width="20" style="62" customWidth="1"/>
    <col min="6" max="6" width="4" style="62" customWidth="1"/>
    <col min="7" max="16384" width="8.7109375" style="62"/>
  </cols>
  <sheetData>
    <row r="2" spans="1:6" ht="30" customHeight="1" x14ac:dyDescent="0.25">
      <c r="A2" s="12" t="s">
        <v>0</v>
      </c>
      <c r="B2" s="12"/>
      <c r="C2" s="12"/>
      <c r="D2" s="12"/>
      <c r="E2" s="12"/>
      <c r="F2" s="12"/>
    </row>
    <row r="3" spans="1:6" ht="30" customHeight="1" x14ac:dyDescent="0.25">
      <c r="A3" s="12"/>
      <c r="B3" s="12"/>
      <c r="C3" s="12"/>
      <c r="D3" s="12"/>
      <c r="E3" s="12"/>
      <c r="F3" s="12"/>
    </row>
    <row r="4" spans="1:6" ht="21.75" customHeight="1" x14ac:dyDescent="0.25">
      <c r="A4" s="11" t="s">
        <v>1</v>
      </c>
      <c r="B4" s="11"/>
      <c r="C4" s="11"/>
      <c r="D4" s="11"/>
      <c r="E4" s="11"/>
      <c r="F4" s="11"/>
    </row>
    <row r="6" spans="1:6" ht="33.75" customHeight="1" x14ac:dyDescent="0.25">
      <c r="A6" s="10" t="s">
        <v>21</v>
      </c>
      <c r="B6" s="10"/>
      <c r="C6" s="10"/>
      <c r="D6" s="10"/>
      <c r="E6" s="10"/>
      <c r="F6" s="10"/>
    </row>
    <row r="7" spans="1:6" ht="33.75" customHeight="1" x14ac:dyDescent="0.25">
      <c r="A7" s="10"/>
      <c r="B7" s="10"/>
      <c r="C7" s="10"/>
      <c r="D7" s="10"/>
      <c r="E7" s="10"/>
      <c r="F7" s="10"/>
    </row>
    <row r="8" spans="1:6" ht="33.75" customHeight="1" x14ac:dyDescent="0.25">
      <c r="A8" s="10"/>
      <c r="B8" s="10"/>
      <c r="C8" s="10"/>
      <c r="D8" s="10"/>
      <c r="E8" s="10"/>
      <c r="F8" s="10"/>
    </row>
    <row r="9" spans="1:6" ht="15" customHeight="1" x14ac:dyDescent="0.25">
      <c r="A9" s="9" t="s">
        <v>22</v>
      </c>
      <c r="B9" s="9"/>
      <c r="C9" s="9"/>
      <c r="D9" s="9"/>
      <c r="E9" s="9"/>
      <c r="F9" s="9"/>
    </row>
    <row r="11" spans="1:6" ht="25.5" customHeight="1" x14ac:dyDescent="0.25">
      <c r="A11" s="8" t="s">
        <v>23</v>
      </c>
      <c r="B11" s="8"/>
      <c r="C11" s="8"/>
      <c r="D11" s="8"/>
      <c r="E11" s="8"/>
      <c r="F11" s="8"/>
    </row>
    <row r="13" spans="1:6" ht="24.75" customHeight="1" x14ac:dyDescent="0.25">
      <c r="A13" s="63" t="s">
        <v>24</v>
      </c>
      <c r="B13" s="63"/>
      <c r="C13" s="63"/>
      <c r="D13" s="63"/>
      <c r="E13" s="63"/>
      <c r="F13" s="63"/>
    </row>
    <row r="14" spans="1:6" ht="14.25" customHeight="1" x14ac:dyDescent="0.25">
      <c r="A14" s="64" t="s">
        <v>25</v>
      </c>
      <c r="B14" s="65" t="s">
        <v>26</v>
      </c>
      <c r="C14" s="66" t="s">
        <v>27</v>
      </c>
      <c r="D14" s="66"/>
      <c r="E14" s="66"/>
    </row>
    <row r="15" spans="1:6" ht="14.25" customHeight="1" x14ac:dyDescent="0.25">
      <c r="A15" s="67" t="s">
        <v>28</v>
      </c>
      <c r="B15" s="68" t="s">
        <v>29</v>
      </c>
      <c r="C15" s="69" t="s">
        <v>30</v>
      </c>
      <c r="D15" s="69"/>
      <c r="E15" s="69"/>
    </row>
    <row r="16" spans="1:6" ht="14.25" customHeight="1" x14ac:dyDescent="0.25">
      <c r="A16" s="64" t="s">
        <v>31</v>
      </c>
      <c r="B16" s="65" t="s">
        <v>32</v>
      </c>
      <c r="C16" s="66" t="s">
        <v>33</v>
      </c>
      <c r="D16" s="66"/>
      <c r="E16" s="66"/>
    </row>
    <row r="17" spans="1:6" ht="14.25" customHeight="1" x14ac:dyDescent="0.25">
      <c r="A17" s="67" t="s">
        <v>34</v>
      </c>
      <c r="B17" s="68" t="s">
        <v>35</v>
      </c>
      <c r="C17" s="69" t="s">
        <v>36</v>
      </c>
      <c r="D17" s="69"/>
      <c r="E17" s="69"/>
    </row>
    <row r="18" spans="1:6" ht="28.5" customHeight="1" x14ac:dyDescent="0.25">
      <c r="A18" s="64" t="s">
        <v>37</v>
      </c>
      <c r="B18" s="65" t="s">
        <v>38</v>
      </c>
      <c r="C18" s="66" t="s">
        <v>39</v>
      </c>
      <c r="D18" s="66"/>
      <c r="E18" s="66"/>
    </row>
    <row r="19" spans="1:6" ht="14.25" customHeight="1" x14ac:dyDescent="0.25">
      <c r="A19" s="67" t="s">
        <v>40</v>
      </c>
      <c r="B19" s="68" t="s">
        <v>41</v>
      </c>
      <c r="C19" s="69" t="s">
        <v>42</v>
      </c>
      <c r="D19" s="69"/>
      <c r="E19" s="69"/>
    </row>
    <row r="22" spans="1:6" ht="24.75" customHeight="1" x14ac:dyDescent="0.25">
      <c r="A22" s="63" t="s">
        <v>43</v>
      </c>
      <c r="B22" s="63"/>
      <c r="C22" s="63"/>
      <c r="D22" s="63"/>
      <c r="E22" s="63"/>
      <c r="F22" s="63"/>
    </row>
    <row r="23" spans="1:6" ht="30.75" customHeight="1" x14ac:dyDescent="0.25">
      <c r="A23" s="70" t="s">
        <v>44</v>
      </c>
      <c r="B23" s="70"/>
      <c r="C23" s="70"/>
      <c r="D23" s="70"/>
      <c r="E23" s="70"/>
      <c r="F23" s="70"/>
    </row>
    <row r="24" spans="1:6" ht="30.75" customHeight="1" x14ac:dyDescent="0.25">
      <c r="A24" s="70" t="s">
        <v>45</v>
      </c>
      <c r="B24" s="70"/>
      <c r="C24" s="70"/>
      <c r="D24" s="70"/>
      <c r="E24" s="70"/>
      <c r="F24" s="70"/>
    </row>
    <row r="25" spans="1:6" ht="30.75" customHeight="1" x14ac:dyDescent="0.25">
      <c r="A25" s="70" t="s">
        <v>46</v>
      </c>
      <c r="B25" s="70"/>
      <c r="C25" s="70"/>
      <c r="D25" s="70"/>
      <c r="E25" s="70"/>
      <c r="F25" s="70"/>
    </row>
    <row r="26" spans="1:6" ht="30.75" customHeight="1" x14ac:dyDescent="0.25">
      <c r="A26" s="70" t="s">
        <v>47</v>
      </c>
      <c r="B26" s="70"/>
      <c r="C26" s="70"/>
      <c r="D26" s="70"/>
      <c r="E26" s="70"/>
      <c r="F26" s="70"/>
    </row>
    <row r="27" spans="1:6" ht="30.75" customHeight="1" x14ac:dyDescent="0.25">
      <c r="A27" s="70" t="s">
        <v>48</v>
      </c>
      <c r="B27" s="70"/>
      <c r="C27" s="70"/>
      <c r="D27" s="70"/>
      <c r="E27" s="70"/>
      <c r="F27" s="70"/>
    </row>
    <row r="28" spans="1:6" ht="30.75" customHeight="1" x14ac:dyDescent="0.25">
      <c r="A28" s="70" t="s">
        <v>49</v>
      </c>
      <c r="B28" s="70"/>
      <c r="C28" s="70"/>
      <c r="D28" s="70"/>
      <c r="E28" s="70"/>
      <c r="F28" s="70"/>
    </row>
    <row r="31" spans="1:6" ht="15" customHeight="1" x14ac:dyDescent="0.25">
      <c r="A31" s="71" t="s">
        <v>50</v>
      </c>
      <c r="B31" s="71"/>
      <c r="C31" s="71"/>
      <c r="D31" s="71"/>
      <c r="E31" s="71"/>
      <c r="F31" s="71"/>
    </row>
    <row r="32" spans="1:6" ht="52.5" customHeight="1" x14ac:dyDescent="0.25">
      <c r="A32" s="72" t="s">
        <v>51</v>
      </c>
      <c r="B32" s="72"/>
      <c r="C32" s="72"/>
      <c r="D32" s="72"/>
      <c r="E32" s="72"/>
      <c r="F32" s="72"/>
    </row>
    <row r="33" spans="1:6" ht="30.75" customHeight="1" x14ac:dyDescent="0.25">
      <c r="A33" s="73"/>
      <c r="B33" s="73"/>
      <c r="C33" s="73"/>
      <c r="D33" s="73"/>
      <c r="E33" s="73"/>
      <c r="F33" s="73"/>
    </row>
    <row r="34" spans="1:6" ht="30.75" customHeight="1" x14ac:dyDescent="0.25">
      <c r="A34" s="73"/>
      <c r="B34" s="73"/>
      <c r="C34" s="73"/>
      <c r="D34" s="73"/>
      <c r="E34" s="73"/>
      <c r="F34" s="73"/>
    </row>
    <row r="35" spans="1:6" ht="30.75" customHeight="1" x14ac:dyDescent="0.25">
      <c r="A35" s="74" t="s">
        <v>52</v>
      </c>
      <c r="B35" s="74"/>
      <c r="C35" s="74"/>
      <c r="D35" s="74"/>
      <c r="E35" s="74"/>
      <c r="F35" s="74"/>
    </row>
    <row r="36" spans="1:6" ht="30.75" customHeight="1" x14ac:dyDescent="0.25">
      <c r="A36" s="74" t="s">
        <v>53</v>
      </c>
      <c r="B36" s="74"/>
      <c r="C36" s="74"/>
      <c r="D36" s="74"/>
      <c r="E36" s="74"/>
      <c r="F36" s="74"/>
    </row>
    <row r="37" spans="1:6" ht="30.75" customHeight="1" x14ac:dyDescent="0.25">
      <c r="A37" s="74" t="s">
        <v>54</v>
      </c>
      <c r="B37" s="74"/>
      <c r="C37" s="74"/>
      <c r="D37" s="74"/>
      <c r="E37" s="74"/>
      <c r="F37" s="74"/>
    </row>
    <row r="38" spans="1:6" ht="30.75" customHeight="1" x14ac:dyDescent="0.25">
      <c r="A38" s="74" t="s">
        <v>55</v>
      </c>
      <c r="B38" s="74"/>
      <c r="C38" s="74"/>
      <c r="D38" s="74"/>
      <c r="E38" s="74"/>
      <c r="F38" s="74"/>
    </row>
    <row r="39" spans="1:6" ht="30.75" customHeight="1" x14ac:dyDescent="0.25">
      <c r="A39" s="74" t="s">
        <v>56</v>
      </c>
      <c r="B39" s="74"/>
      <c r="C39" s="74"/>
      <c r="D39" s="74"/>
      <c r="E39" s="74"/>
      <c r="F39" s="74"/>
    </row>
  </sheetData>
  <mergeCells count="28">
    <mergeCell ref="A37:F37"/>
    <mergeCell ref="A38:F38"/>
    <mergeCell ref="A39:F39"/>
    <mergeCell ref="A32:F32"/>
    <mergeCell ref="A33:F33"/>
    <mergeCell ref="A34:F34"/>
    <mergeCell ref="A35:F35"/>
    <mergeCell ref="A36:F36"/>
    <mergeCell ref="A25:F25"/>
    <mergeCell ref="A26:F26"/>
    <mergeCell ref="A27:F27"/>
    <mergeCell ref="A28:F28"/>
    <mergeCell ref="A31:F31"/>
    <mergeCell ref="C18:E18"/>
    <mergeCell ref="C19:E19"/>
    <mergeCell ref="A22:F22"/>
    <mergeCell ref="A23:F23"/>
    <mergeCell ref="A24:F24"/>
    <mergeCell ref="A13:F13"/>
    <mergeCell ref="C14:E14"/>
    <mergeCell ref="C15:E15"/>
    <mergeCell ref="C16:E16"/>
    <mergeCell ref="C17:E17"/>
    <mergeCell ref="A2:F3"/>
    <mergeCell ref="A4:F4"/>
    <mergeCell ref="A6:F8"/>
    <mergeCell ref="A9:F9"/>
    <mergeCell ref="A11:F11"/>
  </mergeCells>
  <pageMargins left="0.25" right="0.25" top="0.4" bottom="0.4" header="0.511811023622047" footer="0.511811023622047"/>
  <pageSetup fitToHeight="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0257A"/>
    <pageSetUpPr fitToPage="1"/>
  </sheetPr>
  <dimension ref="A2:J44"/>
  <sheetViews>
    <sheetView showGridLines="0" topLeftCell="A34" zoomScale="90" zoomScaleNormal="90" workbookViewId="0">
      <selection activeCell="A42" sqref="A42:I42"/>
    </sheetView>
  </sheetViews>
  <sheetFormatPr defaultColWidth="8.7109375" defaultRowHeight="15" x14ac:dyDescent="0.25"/>
  <cols>
    <col min="1" max="1" width="30" style="62" customWidth="1"/>
    <col min="2" max="2" width="45" style="62" customWidth="1"/>
    <col min="3" max="3" width="26" style="62" customWidth="1"/>
    <col min="4" max="4" width="30" style="62" customWidth="1"/>
    <col min="5" max="5" width="14" style="62" customWidth="1"/>
    <col min="6" max="6" width="18" style="62" customWidth="1"/>
    <col min="7" max="7" width="20" style="62" customWidth="1"/>
    <col min="8" max="8" width="24" style="62" customWidth="1"/>
    <col min="9" max="9" width="45" style="62" customWidth="1"/>
    <col min="10" max="10" width="42" style="62" customWidth="1"/>
    <col min="11" max="16384" width="8.7109375" style="62"/>
  </cols>
  <sheetData>
    <row r="2" spans="1:10" ht="30" customHeight="1" x14ac:dyDescent="0.3">
      <c r="A2" s="12" t="s">
        <v>0</v>
      </c>
      <c r="B2" s="12"/>
      <c r="C2" s="12"/>
      <c r="D2" s="12"/>
      <c r="E2" s="12"/>
      <c r="F2" s="12"/>
      <c r="G2" s="12"/>
      <c r="H2" s="12"/>
      <c r="I2" s="12"/>
      <c r="J2" s="13"/>
    </row>
    <row r="3" spans="1:10" ht="30" customHeight="1" x14ac:dyDescent="0.25">
      <c r="A3" s="12"/>
      <c r="B3" s="12"/>
      <c r="C3" s="12"/>
      <c r="D3" s="12"/>
      <c r="E3" s="12"/>
      <c r="F3" s="12"/>
      <c r="G3" s="12"/>
      <c r="H3" s="12"/>
      <c r="I3" s="12"/>
    </row>
    <row r="4" spans="1:10" ht="21.75" customHeight="1" x14ac:dyDescent="0.25">
      <c r="A4" s="11" t="s">
        <v>1</v>
      </c>
      <c r="B4" s="11"/>
      <c r="C4" s="11"/>
      <c r="D4" s="11"/>
      <c r="E4" s="11"/>
      <c r="F4" s="11"/>
      <c r="G4" s="11"/>
      <c r="H4" s="11"/>
      <c r="I4" s="14"/>
      <c r="J4" s="14"/>
    </row>
    <row r="6" spans="1:10" ht="33.75" customHeight="1" x14ac:dyDescent="0.35">
      <c r="A6" s="10" t="s">
        <v>57</v>
      </c>
      <c r="B6" s="10"/>
      <c r="C6" s="10"/>
      <c r="D6" s="10"/>
      <c r="E6" s="10"/>
      <c r="F6" s="10"/>
      <c r="G6" s="10"/>
      <c r="H6" s="10"/>
      <c r="I6" s="10"/>
      <c r="J6" s="15"/>
    </row>
    <row r="7" spans="1:10" ht="33.75" customHeight="1" x14ac:dyDescent="0.25">
      <c r="A7" s="10"/>
      <c r="B7" s="10"/>
      <c r="C7" s="10"/>
      <c r="D7" s="10"/>
      <c r="E7" s="10"/>
      <c r="F7" s="10"/>
      <c r="G7" s="10"/>
      <c r="H7" s="10"/>
      <c r="I7" s="10"/>
    </row>
    <row r="8" spans="1:10" ht="33.75" customHeight="1" x14ac:dyDescent="0.25">
      <c r="A8" s="10"/>
      <c r="B8" s="10"/>
      <c r="C8" s="10"/>
      <c r="D8" s="10"/>
      <c r="E8" s="10"/>
      <c r="F8" s="10"/>
      <c r="G8" s="10"/>
      <c r="H8" s="10"/>
      <c r="I8" s="10"/>
    </row>
    <row r="9" spans="1:10" ht="15" customHeight="1" x14ac:dyDescent="0.25">
      <c r="A9" s="9" t="s">
        <v>58</v>
      </c>
      <c r="B9" s="9"/>
      <c r="C9" s="9"/>
      <c r="D9" s="9"/>
      <c r="E9" s="9"/>
      <c r="F9" s="9"/>
      <c r="G9" s="9"/>
      <c r="H9" s="9"/>
      <c r="I9" s="16"/>
      <c r="J9" s="16"/>
    </row>
    <row r="11" spans="1:10" ht="25.5" customHeight="1" x14ac:dyDescent="0.25">
      <c r="A11" s="56" t="s">
        <v>59</v>
      </c>
      <c r="B11" s="56"/>
      <c r="C11" s="56"/>
      <c r="D11" s="56"/>
      <c r="E11" s="56"/>
      <c r="F11" s="56"/>
      <c r="G11" s="56"/>
      <c r="H11" s="56"/>
      <c r="I11" s="56"/>
      <c r="J11" s="17"/>
    </row>
    <row r="13" spans="1:10" ht="31.5" customHeight="1" x14ac:dyDescent="0.25">
      <c r="A13" s="18" t="s">
        <v>60</v>
      </c>
      <c r="B13" s="18" t="s">
        <v>61</v>
      </c>
      <c r="C13" s="18" t="s">
        <v>62</v>
      </c>
      <c r="D13" s="18" t="s">
        <v>63</v>
      </c>
      <c r="E13" s="18" t="s">
        <v>64</v>
      </c>
      <c r="F13" s="18" t="s">
        <v>65</v>
      </c>
      <c r="G13" s="18" t="s">
        <v>66</v>
      </c>
      <c r="H13" s="18" t="s">
        <v>67</v>
      </c>
      <c r="I13" s="18" t="s">
        <v>68</v>
      </c>
      <c r="J13" s="18" t="s">
        <v>69</v>
      </c>
    </row>
    <row r="14" spans="1:10" ht="28.5" customHeight="1" x14ac:dyDescent="0.25">
      <c r="A14" s="19" t="s">
        <v>70</v>
      </c>
      <c r="B14" s="20" t="s">
        <v>71</v>
      </c>
      <c r="C14" s="20" t="s">
        <v>72</v>
      </c>
      <c r="D14" s="20" t="s">
        <v>73</v>
      </c>
      <c r="E14" s="21">
        <v>0.01</v>
      </c>
      <c r="F14" s="22">
        <v>30000</v>
      </c>
      <c r="G14" s="23">
        <v>100000</v>
      </c>
      <c r="H14" s="20" t="s">
        <v>74</v>
      </c>
      <c r="I14" s="20" t="s">
        <v>75</v>
      </c>
      <c r="J14" s="20" t="s">
        <v>76</v>
      </c>
    </row>
    <row r="15" spans="1:10" ht="28.5" customHeight="1" x14ac:dyDescent="0.25">
      <c r="A15" s="24" t="s">
        <v>77</v>
      </c>
      <c r="B15" s="25" t="s">
        <v>71</v>
      </c>
      <c r="C15" s="25" t="s">
        <v>72</v>
      </c>
      <c r="D15" s="25" t="s">
        <v>73</v>
      </c>
      <c r="E15" s="26">
        <v>0.02</v>
      </c>
      <c r="F15" s="27">
        <v>30000</v>
      </c>
      <c r="G15" s="27">
        <v>100000</v>
      </c>
      <c r="H15" s="25" t="s">
        <v>74</v>
      </c>
      <c r="I15" s="25" t="s">
        <v>75</v>
      </c>
      <c r="J15" s="25" t="s">
        <v>78</v>
      </c>
    </row>
    <row r="16" spans="1:10" ht="28.5" customHeight="1" x14ac:dyDescent="0.25">
      <c r="A16" s="19" t="s">
        <v>79</v>
      </c>
      <c r="B16" s="20" t="s">
        <v>80</v>
      </c>
      <c r="C16" s="20" t="s">
        <v>81</v>
      </c>
      <c r="D16" s="20" t="s">
        <v>82</v>
      </c>
      <c r="E16" s="21">
        <v>0.1</v>
      </c>
      <c r="F16" s="22">
        <v>0</v>
      </c>
      <c r="G16" s="23">
        <v>50000</v>
      </c>
      <c r="H16" s="20" t="s">
        <v>83</v>
      </c>
      <c r="I16" s="20" t="s">
        <v>84</v>
      </c>
      <c r="J16" s="20" t="s">
        <v>85</v>
      </c>
    </row>
    <row r="17" spans="1:10" ht="28.5" customHeight="1" x14ac:dyDescent="0.25">
      <c r="A17" s="24" t="s">
        <v>86</v>
      </c>
      <c r="B17" s="25" t="s">
        <v>87</v>
      </c>
      <c r="C17" s="25" t="s">
        <v>81</v>
      </c>
      <c r="D17" s="25" t="s">
        <v>88</v>
      </c>
      <c r="E17" s="26">
        <v>0.02</v>
      </c>
      <c r="F17" s="27">
        <v>0</v>
      </c>
      <c r="G17" s="27">
        <v>50000</v>
      </c>
      <c r="H17" s="25" t="s">
        <v>83</v>
      </c>
      <c r="I17" s="25" t="s">
        <v>84</v>
      </c>
      <c r="J17" s="25" t="s">
        <v>89</v>
      </c>
    </row>
    <row r="18" spans="1:10" ht="28.5" customHeight="1" x14ac:dyDescent="0.25">
      <c r="A18" s="19" t="s">
        <v>90</v>
      </c>
      <c r="B18" s="20" t="s">
        <v>91</v>
      </c>
      <c r="C18" s="20" t="s">
        <v>92</v>
      </c>
      <c r="D18" s="20" t="s">
        <v>93</v>
      </c>
      <c r="E18" s="21">
        <v>0.1</v>
      </c>
      <c r="F18" s="22">
        <v>0</v>
      </c>
      <c r="G18" s="23">
        <v>50000</v>
      </c>
      <c r="H18" s="20" t="s">
        <v>83</v>
      </c>
      <c r="I18" s="20" t="s">
        <v>94</v>
      </c>
      <c r="J18" s="20" t="s">
        <v>95</v>
      </c>
    </row>
    <row r="19" spans="1:10" ht="28.5" customHeight="1" x14ac:dyDescent="0.25">
      <c r="A19" s="24" t="s">
        <v>96</v>
      </c>
      <c r="B19" s="25" t="s">
        <v>97</v>
      </c>
      <c r="C19" s="25" t="s">
        <v>98</v>
      </c>
      <c r="D19" s="25" t="s">
        <v>99</v>
      </c>
      <c r="E19" s="26">
        <v>0.02</v>
      </c>
      <c r="F19" s="27">
        <v>0</v>
      </c>
      <c r="G19" s="27">
        <v>600000</v>
      </c>
      <c r="H19" s="25" t="s">
        <v>83</v>
      </c>
      <c r="I19" s="25" t="s">
        <v>100</v>
      </c>
      <c r="J19" s="25" t="s">
        <v>101</v>
      </c>
    </row>
    <row r="20" spans="1:10" ht="28.5" customHeight="1" x14ac:dyDescent="0.25">
      <c r="A20" s="19" t="s">
        <v>102</v>
      </c>
      <c r="B20" s="20" t="s">
        <v>103</v>
      </c>
      <c r="C20" s="20" t="s">
        <v>98</v>
      </c>
      <c r="D20" s="20" t="s">
        <v>99</v>
      </c>
      <c r="E20" s="21">
        <v>0.1</v>
      </c>
      <c r="F20" s="22">
        <v>0</v>
      </c>
      <c r="G20" s="23">
        <v>600000</v>
      </c>
      <c r="H20" s="20" t="s">
        <v>83</v>
      </c>
      <c r="I20" s="20" t="s">
        <v>100</v>
      </c>
      <c r="J20" s="20" t="s">
        <v>101</v>
      </c>
    </row>
    <row r="21" spans="1:10" ht="28.5" customHeight="1" x14ac:dyDescent="0.25">
      <c r="A21" s="24" t="s">
        <v>104</v>
      </c>
      <c r="B21" s="25" t="s">
        <v>105</v>
      </c>
      <c r="C21" s="25" t="s">
        <v>106</v>
      </c>
      <c r="D21" s="25" t="s">
        <v>107</v>
      </c>
      <c r="E21" s="26">
        <v>0.02</v>
      </c>
      <c r="F21" s="27">
        <v>0</v>
      </c>
      <c r="G21" s="27">
        <v>20000</v>
      </c>
      <c r="H21" s="25" t="s">
        <v>83</v>
      </c>
      <c r="I21" s="25" t="s">
        <v>108</v>
      </c>
      <c r="J21" s="25" t="s">
        <v>109</v>
      </c>
    </row>
    <row r="22" spans="1:10" ht="43.5" customHeight="1" x14ac:dyDescent="0.25">
      <c r="A22" s="19" t="s">
        <v>110</v>
      </c>
      <c r="B22" s="20" t="s">
        <v>111</v>
      </c>
      <c r="C22" s="20" t="s">
        <v>112</v>
      </c>
      <c r="D22" s="20" t="s">
        <v>113</v>
      </c>
      <c r="E22" s="21">
        <v>1E-3</v>
      </c>
      <c r="F22" s="22">
        <v>0</v>
      </c>
      <c r="G22" s="23">
        <v>5000000</v>
      </c>
      <c r="H22" s="20" t="s">
        <v>114</v>
      </c>
      <c r="I22" s="20" t="s">
        <v>115</v>
      </c>
      <c r="J22" s="20" t="s">
        <v>116</v>
      </c>
    </row>
    <row r="23" spans="1:10" ht="28.5" customHeight="1" x14ac:dyDescent="0.25">
      <c r="A23" s="24" t="s">
        <v>117</v>
      </c>
      <c r="B23" s="25" t="s">
        <v>118</v>
      </c>
      <c r="C23" s="25" t="s">
        <v>119</v>
      </c>
      <c r="D23" s="25" t="s">
        <v>120</v>
      </c>
      <c r="E23" s="26">
        <v>0.1</v>
      </c>
      <c r="F23" s="27">
        <v>0</v>
      </c>
      <c r="G23" s="27">
        <v>20000</v>
      </c>
      <c r="H23" s="25" t="s">
        <v>83</v>
      </c>
      <c r="I23" s="25" t="s">
        <v>121</v>
      </c>
      <c r="J23" s="25" t="s">
        <v>122</v>
      </c>
    </row>
    <row r="24" spans="1:10" ht="28.5" customHeight="1" x14ac:dyDescent="0.25">
      <c r="A24" s="19" t="s">
        <v>123</v>
      </c>
      <c r="B24" s="20" t="s">
        <v>124</v>
      </c>
      <c r="C24" s="20" t="s">
        <v>125</v>
      </c>
      <c r="D24" s="20" t="s">
        <v>126</v>
      </c>
      <c r="E24" s="21">
        <v>0.1</v>
      </c>
      <c r="F24" s="22">
        <v>0</v>
      </c>
      <c r="G24" s="23">
        <v>20000</v>
      </c>
      <c r="H24" s="20" t="s">
        <v>83</v>
      </c>
      <c r="I24" s="20" t="s">
        <v>127</v>
      </c>
      <c r="J24" s="20" t="s">
        <v>128</v>
      </c>
    </row>
    <row r="25" spans="1:10" ht="14.25" customHeight="1" x14ac:dyDescent="0.25">
      <c r="A25" s="24" t="s">
        <v>129</v>
      </c>
      <c r="B25" s="25" t="s">
        <v>129</v>
      </c>
      <c r="C25" s="25" t="s">
        <v>130</v>
      </c>
      <c r="D25" s="25" t="s">
        <v>131</v>
      </c>
      <c r="E25" s="26">
        <v>0.1</v>
      </c>
      <c r="F25" s="27">
        <v>0</v>
      </c>
      <c r="G25" s="27">
        <v>10000</v>
      </c>
      <c r="H25" s="25" t="s">
        <v>83</v>
      </c>
      <c r="I25" s="25" t="s">
        <v>132</v>
      </c>
      <c r="J25" s="25" t="s">
        <v>133</v>
      </c>
    </row>
    <row r="26" spans="1:10" ht="14.25" customHeight="1" x14ac:dyDescent="0.25">
      <c r="A26" s="19" t="s">
        <v>134</v>
      </c>
      <c r="B26" s="20" t="s">
        <v>135</v>
      </c>
      <c r="C26" s="20" t="s">
        <v>81</v>
      </c>
      <c r="D26" s="20" t="s">
        <v>136</v>
      </c>
      <c r="E26" s="21">
        <v>0.1</v>
      </c>
      <c r="F26" s="22">
        <v>0</v>
      </c>
      <c r="G26" s="23">
        <v>0</v>
      </c>
      <c r="H26" s="20" t="s">
        <v>137</v>
      </c>
      <c r="I26" s="20" t="s">
        <v>138</v>
      </c>
      <c r="J26" s="20" t="s">
        <v>139</v>
      </c>
    </row>
    <row r="27" spans="1:10" ht="28.5" customHeight="1" x14ac:dyDescent="0.25">
      <c r="A27" s="24" t="s">
        <v>140</v>
      </c>
      <c r="B27" s="25" t="s">
        <v>141</v>
      </c>
      <c r="C27" s="25" t="s">
        <v>142</v>
      </c>
      <c r="D27" s="25" t="s">
        <v>143</v>
      </c>
      <c r="E27" s="26">
        <v>0.02</v>
      </c>
      <c r="F27" s="27">
        <v>0</v>
      </c>
      <c r="G27" s="27">
        <v>5000000</v>
      </c>
      <c r="H27" s="25" t="s">
        <v>83</v>
      </c>
      <c r="I27" s="25" t="s">
        <v>144</v>
      </c>
      <c r="J27" s="25" t="s">
        <v>145</v>
      </c>
    </row>
    <row r="28" spans="1:10" ht="28.5" customHeight="1" x14ac:dyDescent="0.25">
      <c r="A28" s="19" t="s">
        <v>146</v>
      </c>
      <c r="B28" s="20" t="s">
        <v>147</v>
      </c>
      <c r="C28" s="20" t="s">
        <v>148</v>
      </c>
      <c r="D28" s="20" t="s">
        <v>149</v>
      </c>
      <c r="E28" s="21">
        <v>0.01</v>
      </c>
      <c r="F28" s="22">
        <v>5000000</v>
      </c>
      <c r="G28" s="23">
        <v>5000000</v>
      </c>
      <c r="H28" s="20" t="s">
        <v>150</v>
      </c>
      <c r="I28" s="20" t="s">
        <v>151</v>
      </c>
      <c r="J28" s="20" t="s">
        <v>152</v>
      </c>
    </row>
    <row r="29" spans="1:10" ht="28.5" customHeight="1" x14ac:dyDescent="0.25">
      <c r="A29" s="24" t="s">
        <v>153</v>
      </c>
      <c r="B29" s="25" t="s">
        <v>154</v>
      </c>
      <c r="C29" s="25" t="s">
        <v>155</v>
      </c>
      <c r="D29" s="25" t="s">
        <v>99</v>
      </c>
      <c r="E29" s="26">
        <v>0.02</v>
      </c>
      <c r="F29" s="27">
        <v>0</v>
      </c>
      <c r="G29" s="27">
        <v>600000</v>
      </c>
      <c r="H29" s="25" t="s">
        <v>150</v>
      </c>
      <c r="I29" s="25" t="s">
        <v>156</v>
      </c>
      <c r="J29" s="25" t="s">
        <v>157</v>
      </c>
    </row>
    <row r="30" spans="1:10" ht="28.5" customHeight="1" x14ac:dyDescent="0.25">
      <c r="A30" s="19" t="s">
        <v>158</v>
      </c>
      <c r="B30" s="20" t="s">
        <v>159</v>
      </c>
      <c r="C30" s="20" t="s">
        <v>160</v>
      </c>
      <c r="D30" s="20" t="s">
        <v>161</v>
      </c>
      <c r="E30" s="21">
        <v>0.01</v>
      </c>
      <c r="F30" s="22">
        <v>0</v>
      </c>
      <c r="G30" s="23">
        <v>10000</v>
      </c>
      <c r="H30" s="20" t="s">
        <v>150</v>
      </c>
      <c r="I30" s="20" t="s">
        <v>162</v>
      </c>
      <c r="J30" s="20" t="s">
        <v>163</v>
      </c>
    </row>
    <row r="31" spans="1:10" ht="28.5" customHeight="1" x14ac:dyDescent="0.25">
      <c r="A31" s="24" t="s">
        <v>164</v>
      </c>
      <c r="B31" s="25" t="s">
        <v>165</v>
      </c>
      <c r="C31" s="25" t="s">
        <v>166</v>
      </c>
      <c r="D31" s="25" t="s">
        <v>136</v>
      </c>
      <c r="E31" s="26">
        <v>0.02</v>
      </c>
      <c r="F31" s="27">
        <v>0</v>
      </c>
      <c r="G31" s="27">
        <v>20000</v>
      </c>
      <c r="H31" s="25" t="s">
        <v>83</v>
      </c>
      <c r="I31" s="25" t="s">
        <v>108</v>
      </c>
      <c r="J31" s="25" t="s">
        <v>167</v>
      </c>
    </row>
    <row r="32" spans="1:10" ht="28.5" customHeight="1" x14ac:dyDescent="0.25">
      <c r="A32" s="28" t="s">
        <v>168</v>
      </c>
      <c r="B32" s="28" t="s">
        <v>169</v>
      </c>
      <c r="C32" s="28" t="s">
        <v>170</v>
      </c>
      <c r="D32" s="28" t="s">
        <v>171</v>
      </c>
      <c r="E32" s="29">
        <v>0.3</v>
      </c>
      <c r="F32" s="30">
        <v>10000</v>
      </c>
      <c r="G32" s="30">
        <v>999999999</v>
      </c>
      <c r="H32" s="28" t="s">
        <v>74</v>
      </c>
      <c r="I32" s="28" t="s">
        <v>172</v>
      </c>
      <c r="J32" s="28" t="s">
        <v>173</v>
      </c>
    </row>
    <row r="33" spans="1:10" ht="28.5" customHeight="1" x14ac:dyDescent="0.25">
      <c r="A33" s="31" t="s">
        <v>174</v>
      </c>
      <c r="B33" s="31" t="s">
        <v>175</v>
      </c>
      <c r="C33" s="31" t="s">
        <v>176</v>
      </c>
      <c r="D33" s="31" t="s">
        <v>177</v>
      </c>
      <c r="E33" s="32">
        <v>0.3</v>
      </c>
      <c r="F33" s="33">
        <v>0</v>
      </c>
      <c r="G33" s="33">
        <v>0</v>
      </c>
      <c r="H33" s="31" t="s">
        <v>137</v>
      </c>
      <c r="I33" s="31" t="s">
        <v>178</v>
      </c>
      <c r="J33" s="31" t="s">
        <v>179</v>
      </c>
    </row>
    <row r="34" spans="1:10" ht="28.5" customHeight="1" x14ac:dyDescent="0.25">
      <c r="A34" s="28" t="s">
        <v>180</v>
      </c>
      <c r="B34" s="28" t="s">
        <v>181</v>
      </c>
      <c r="C34" s="28" t="s">
        <v>182</v>
      </c>
      <c r="D34" s="28" t="s">
        <v>183</v>
      </c>
      <c r="E34" s="29">
        <v>0.02</v>
      </c>
      <c r="F34" s="30">
        <v>0</v>
      </c>
      <c r="G34" s="30">
        <v>20000</v>
      </c>
      <c r="H34" s="28" t="s">
        <v>83</v>
      </c>
      <c r="I34" s="28" t="s">
        <v>184</v>
      </c>
      <c r="J34" s="28" t="s">
        <v>185</v>
      </c>
    </row>
    <row r="35" spans="1:10" ht="28.5" customHeight="1" x14ac:dyDescent="0.25">
      <c r="A35" s="31" t="s">
        <v>186</v>
      </c>
      <c r="B35" s="31" t="s">
        <v>187</v>
      </c>
      <c r="C35" s="31" t="s">
        <v>188</v>
      </c>
      <c r="D35" s="31" t="s">
        <v>136</v>
      </c>
      <c r="E35" s="32">
        <v>0.1</v>
      </c>
      <c r="F35" s="33">
        <v>0</v>
      </c>
      <c r="G35" s="33">
        <v>5000</v>
      </c>
      <c r="H35" s="31" t="s">
        <v>83</v>
      </c>
      <c r="I35" s="31" t="s">
        <v>189</v>
      </c>
      <c r="J35" s="31" t="s">
        <v>190</v>
      </c>
    </row>
    <row r="36" spans="1:10" ht="28.5" customHeight="1" x14ac:dyDescent="0.25">
      <c r="A36" s="28" t="s">
        <v>191</v>
      </c>
      <c r="B36" s="28" t="s">
        <v>192</v>
      </c>
      <c r="C36" s="28" t="s">
        <v>193</v>
      </c>
      <c r="D36" s="28" t="s">
        <v>136</v>
      </c>
      <c r="E36" s="29">
        <v>0.1</v>
      </c>
      <c r="F36" s="30">
        <v>0</v>
      </c>
      <c r="G36" s="30">
        <v>500000</v>
      </c>
      <c r="H36" s="28" t="s">
        <v>150</v>
      </c>
      <c r="I36" s="28" t="s">
        <v>194</v>
      </c>
      <c r="J36" s="28" t="s">
        <v>195</v>
      </c>
    </row>
    <row r="37" spans="1:10" ht="28.5" customHeight="1" x14ac:dyDescent="0.25">
      <c r="A37" s="31" t="s">
        <v>196</v>
      </c>
      <c r="B37" s="31" t="s">
        <v>197</v>
      </c>
      <c r="C37" s="31" t="s">
        <v>198</v>
      </c>
      <c r="D37" s="31" t="s">
        <v>199</v>
      </c>
      <c r="E37" s="32">
        <v>1E-3</v>
      </c>
      <c r="F37" s="33">
        <v>0</v>
      </c>
      <c r="G37" s="33">
        <v>500000</v>
      </c>
      <c r="H37" s="31" t="s">
        <v>150</v>
      </c>
      <c r="I37" s="31" t="s">
        <v>200</v>
      </c>
      <c r="J37" s="31" t="s">
        <v>201</v>
      </c>
    </row>
    <row r="38" spans="1:10" ht="28.5" customHeight="1" x14ac:dyDescent="0.25">
      <c r="A38" s="28" t="s">
        <v>202</v>
      </c>
      <c r="B38" s="28" t="s">
        <v>203</v>
      </c>
      <c r="C38" s="28" t="s">
        <v>204</v>
      </c>
      <c r="D38" s="28" t="s">
        <v>205</v>
      </c>
      <c r="E38" s="29">
        <v>0.02</v>
      </c>
      <c r="F38" s="30">
        <v>0</v>
      </c>
      <c r="G38" s="30">
        <v>10000000</v>
      </c>
      <c r="H38" s="28" t="s">
        <v>150</v>
      </c>
      <c r="I38" s="28" t="s">
        <v>206</v>
      </c>
      <c r="J38" s="28" t="s">
        <v>207</v>
      </c>
    </row>
    <row r="39" spans="1:10" ht="28.5" customHeight="1" x14ac:dyDescent="0.25">
      <c r="A39" s="34" t="s">
        <v>208</v>
      </c>
      <c r="B39" s="34" t="s">
        <v>209</v>
      </c>
      <c r="C39" s="34" t="s">
        <v>210</v>
      </c>
      <c r="D39" s="34" t="s">
        <v>136</v>
      </c>
      <c r="E39" s="35">
        <v>0.02</v>
      </c>
      <c r="F39" s="36">
        <v>0</v>
      </c>
      <c r="G39" s="36">
        <v>100000</v>
      </c>
      <c r="H39" s="34" t="s">
        <v>83</v>
      </c>
      <c r="I39" s="34" t="s">
        <v>211</v>
      </c>
      <c r="J39" s="34" t="s">
        <v>212</v>
      </c>
    </row>
    <row r="40" spans="1:10" ht="28.5" customHeight="1" x14ac:dyDescent="0.25">
      <c r="A40" s="28" t="s">
        <v>213</v>
      </c>
      <c r="B40" s="28" t="s">
        <v>214</v>
      </c>
      <c r="C40" s="28" t="s">
        <v>215</v>
      </c>
      <c r="D40" s="28" t="s">
        <v>216</v>
      </c>
      <c r="E40" s="29">
        <v>0</v>
      </c>
      <c r="F40" s="30">
        <v>0</v>
      </c>
      <c r="G40" s="30">
        <v>0</v>
      </c>
      <c r="H40" s="28" t="s">
        <v>150</v>
      </c>
      <c r="I40" s="28" t="s">
        <v>217</v>
      </c>
      <c r="J40" s="28" t="s">
        <v>218</v>
      </c>
    </row>
    <row r="42" spans="1:10" ht="157.5" customHeight="1" x14ac:dyDescent="0.25">
      <c r="A42" s="79" t="s">
        <v>219</v>
      </c>
      <c r="B42" s="79"/>
      <c r="C42" s="79"/>
      <c r="D42" s="79"/>
      <c r="E42" s="79"/>
      <c r="F42" s="79"/>
      <c r="G42" s="79"/>
      <c r="H42" s="79"/>
      <c r="I42" s="79"/>
    </row>
    <row r="43" spans="1:10" ht="14.25" customHeight="1" x14ac:dyDescent="0.25">
      <c r="A43" s="78"/>
      <c r="B43" s="78"/>
      <c r="C43" s="78"/>
      <c r="D43" s="78"/>
      <c r="E43" s="78"/>
      <c r="F43" s="78"/>
      <c r="G43" s="78"/>
      <c r="H43" s="78"/>
      <c r="I43" s="78"/>
    </row>
    <row r="44" spans="1:10" ht="14.25" customHeight="1" x14ac:dyDescent="0.25">
      <c r="A44" s="78"/>
      <c r="B44" s="78"/>
      <c r="C44" s="78"/>
      <c r="D44" s="78"/>
      <c r="E44" s="78"/>
      <c r="F44" s="78"/>
      <c r="G44" s="78"/>
      <c r="H44" s="78"/>
      <c r="I44" s="78"/>
    </row>
  </sheetData>
  <autoFilter ref="A13:J30" xr:uid="{00000000-0009-0000-0000-000002000000}"/>
  <mergeCells count="7">
    <mergeCell ref="A43:I44"/>
    <mergeCell ref="A42:I42"/>
    <mergeCell ref="A2:I3"/>
    <mergeCell ref="A4:H4"/>
    <mergeCell ref="A6:I8"/>
    <mergeCell ref="A9:H9"/>
    <mergeCell ref="A11:I11"/>
  </mergeCells>
  <pageMargins left="0.25" right="0.25" top="0.4" bottom="0.4"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8B463"/>
    <pageSetUpPr fitToPage="1"/>
  </sheetPr>
  <dimension ref="A2:I213"/>
  <sheetViews>
    <sheetView showGridLines="0" topLeftCell="A25" zoomScale="90" zoomScaleNormal="90" workbookViewId="0">
      <selection sqref="A1:XFD1048576"/>
    </sheetView>
  </sheetViews>
  <sheetFormatPr defaultColWidth="8.7109375" defaultRowHeight="15" x14ac:dyDescent="0.25"/>
  <cols>
    <col min="1" max="1" width="8" style="62" customWidth="1"/>
    <col min="2" max="2" width="28" style="62" customWidth="1"/>
    <col min="3" max="4" width="18" style="62" customWidth="1"/>
    <col min="5" max="5" width="20" style="62" customWidth="1"/>
    <col min="6" max="6" width="25" style="62" customWidth="1"/>
    <col min="7" max="7" width="16" style="62" customWidth="1"/>
    <col min="8" max="8" width="20" style="62" customWidth="1"/>
    <col min="9" max="9" width="28" style="62" customWidth="1"/>
    <col min="10" max="16384" width="8.7109375" style="62"/>
  </cols>
  <sheetData>
    <row r="2" spans="1:9" ht="30" customHeight="1" x14ac:dyDescent="0.25">
      <c r="A2" s="12" t="s">
        <v>0</v>
      </c>
      <c r="B2" s="12"/>
      <c r="C2" s="12"/>
      <c r="D2" s="12"/>
      <c r="E2" s="12"/>
      <c r="F2" s="12"/>
      <c r="G2" s="12"/>
      <c r="H2" s="12"/>
      <c r="I2" s="12"/>
    </row>
    <row r="3" spans="1:9" ht="30" customHeight="1" x14ac:dyDescent="0.25">
      <c r="A3" s="12"/>
      <c r="B3" s="12"/>
      <c r="C3" s="12"/>
      <c r="D3" s="12"/>
      <c r="E3" s="12"/>
      <c r="F3" s="12"/>
      <c r="G3" s="12"/>
      <c r="H3" s="12"/>
      <c r="I3" s="12"/>
    </row>
    <row r="4" spans="1:9" ht="21.75" customHeight="1" x14ac:dyDescent="0.25">
      <c r="A4" s="11" t="s">
        <v>1</v>
      </c>
      <c r="B4" s="11"/>
      <c r="C4" s="11"/>
      <c r="D4" s="11"/>
      <c r="E4" s="11"/>
      <c r="F4" s="11"/>
      <c r="G4" s="11"/>
      <c r="H4" s="11"/>
      <c r="I4" s="14"/>
    </row>
    <row r="6" spans="1:9" ht="33.75" customHeight="1" x14ac:dyDescent="0.25">
      <c r="A6" s="57" t="s">
        <v>29</v>
      </c>
      <c r="B6" s="57"/>
      <c r="C6" s="57"/>
      <c r="D6" s="57"/>
      <c r="E6" s="57"/>
      <c r="F6" s="57"/>
      <c r="G6" s="57"/>
      <c r="H6" s="57"/>
      <c r="I6" s="57"/>
    </row>
    <row r="7" spans="1:9" ht="33.75" customHeight="1" x14ac:dyDescent="0.25">
      <c r="A7" s="57"/>
      <c r="B7" s="57"/>
      <c r="C7" s="57"/>
      <c r="D7" s="57"/>
      <c r="E7" s="57"/>
      <c r="F7" s="57"/>
      <c r="G7" s="57"/>
      <c r="H7" s="57"/>
      <c r="I7" s="57"/>
    </row>
    <row r="8" spans="1:9" ht="33.75" customHeight="1" x14ac:dyDescent="0.25">
      <c r="A8" s="57"/>
      <c r="B8" s="57"/>
      <c r="C8" s="57"/>
      <c r="D8" s="57"/>
      <c r="E8" s="57"/>
      <c r="F8" s="57"/>
      <c r="G8" s="57"/>
      <c r="H8" s="57"/>
      <c r="I8" s="57"/>
    </row>
    <row r="9" spans="1:9" ht="15" customHeight="1" x14ac:dyDescent="0.25">
      <c r="A9" s="9" t="s">
        <v>220</v>
      </c>
      <c r="B9" s="9"/>
      <c r="C9" s="9"/>
      <c r="D9" s="9"/>
      <c r="E9" s="9"/>
      <c r="F9" s="9"/>
      <c r="G9" s="9"/>
      <c r="H9" s="9"/>
      <c r="I9" s="16"/>
    </row>
    <row r="11" spans="1:9" ht="25.5" customHeight="1" x14ac:dyDescent="0.25">
      <c r="A11" s="56" t="s">
        <v>221</v>
      </c>
      <c r="B11" s="56"/>
      <c r="C11" s="56"/>
      <c r="D11" s="56"/>
      <c r="E11" s="56"/>
      <c r="F11" s="56"/>
      <c r="G11" s="56"/>
      <c r="H11" s="56"/>
      <c r="I11" s="56"/>
    </row>
    <row r="13" spans="1:9" ht="31.5" customHeight="1" x14ac:dyDescent="0.25">
      <c r="A13" s="18" t="s">
        <v>222</v>
      </c>
      <c r="B13" s="18" t="s">
        <v>223</v>
      </c>
      <c r="C13" s="18" t="s">
        <v>224</v>
      </c>
      <c r="D13" s="18" t="s">
        <v>225</v>
      </c>
      <c r="E13" s="18" t="s">
        <v>226</v>
      </c>
      <c r="F13" s="18" t="s">
        <v>227</v>
      </c>
      <c r="G13" s="18" t="s">
        <v>228</v>
      </c>
      <c r="H13" s="18" t="s">
        <v>229</v>
      </c>
      <c r="I13" s="18" t="s">
        <v>69</v>
      </c>
    </row>
    <row r="14" spans="1:9" ht="27.75" customHeight="1" x14ac:dyDescent="0.25">
      <c r="A14" s="37" t="s">
        <v>230</v>
      </c>
      <c r="B14" s="37" t="s">
        <v>231</v>
      </c>
      <c r="C14" s="37" t="s">
        <v>232</v>
      </c>
      <c r="D14" s="37" t="s">
        <v>233</v>
      </c>
      <c r="E14" s="37" t="s">
        <v>234</v>
      </c>
      <c r="F14" s="37" t="s">
        <v>77</v>
      </c>
      <c r="G14" s="37" t="s">
        <v>235</v>
      </c>
      <c r="H14" s="37" t="s">
        <v>236</v>
      </c>
      <c r="I14" s="37" t="s">
        <v>237</v>
      </c>
    </row>
    <row r="15" spans="1:9" ht="27.75" customHeight="1" x14ac:dyDescent="0.25">
      <c r="A15" s="37" t="s">
        <v>238</v>
      </c>
      <c r="B15" s="37" t="s">
        <v>239</v>
      </c>
      <c r="C15" s="37" t="s">
        <v>240</v>
      </c>
      <c r="D15" s="37" t="s">
        <v>233</v>
      </c>
      <c r="E15" s="37" t="s">
        <v>241</v>
      </c>
      <c r="F15" s="37" t="s">
        <v>70</v>
      </c>
      <c r="G15" s="37" t="s">
        <v>235</v>
      </c>
      <c r="H15" s="37" t="s">
        <v>242</v>
      </c>
      <c r="I15" s="37" t="s">
        <v>243</v>
      </c>
    </row>
    <row r="16" spans="1:9" ht="27.75" customHeight="1" x14ac:dyDescent="0.25">
      <c r="A16" s="37" t="s">
        <v>244</v>
      </c>
      <c r="B16" s="37" t="s">
        <v>245</v>
      </c>
      <c r="C16" s="37" t="s">
        <v>246</v>
      </c>
      <c r="D16" s="37" t="s">
        <v>233</v>
      </c>
      <c r="E16" s="37" t="s">
        <v>247</v>
      </c>
      <c r="F16" s="37" t="s">
        <v>79</v>
      </c>
      <c r="G16" s="37" t="s">
        <v>235</v>
      </c>
      <c r="H16" s="37" t="s">
        <v>248</v>
      </c>
      <c r="I16" s="37" t="s">
        <v>249</v>
      </c>
    </row>
    <row r="17" spans="1:9" ht="14.25" customHeight="1" x14ac:dyDescent="0.25">
      <c r="A17" s="37" t="s">
        <v>250</v>
      </c>
      <c r="B17" s="37" t="s">
        <v>251</v>
      </c>
      <c r="C17" s="37" t="s">
        <v>252</v>
      </c>
      <c r="D17" s="37" t="s">
        <v>233</v>
      </c>
      <c r="E17" s="37" t="s">
        <v>234</v>
      </c>
      <c r="F17" s="37" t="s">
        <v>86</v>
      </c>
      <c r="G17" s="37" t="s">
        <v>235</v>
      </c>
      <c r="H17" s="37" t="s">
        <v>253</v>
      </c>
      <c r="I17" s="37" t="s">
        <v>254</v>
      </c>
    </row>
    <row r="18" spans="1:9" ht="27.75" customHeight="1" x14ac:dyDescent="0.25">
      <c r="A18" s="37" t="s">
        <v>255</v>
      </c>
      <c r="B18" s="37" t="s">
        <v>256</v>
      </c>
      <c r="C18" s="37" t="s">
        <v>257</v>
      </c>
      <c r="D18" s="37" t="s">
        <v>233</v>
      </c>
      <c r="E18" s="37" t="s">
        <v>241</v>
      </c>
      <c r="F18" s="37" t="s">
        <v>90</v>
      </c>
      <c r="G18" s="37" t="s">
        <v>235</v>
      </c>
      <c r="H18" s="37" t="s">
        <v>258</v>
      </c>
      <c r="I18" s="37" t="s">
        <v>259</v>
      </c>
    </row>
    <row r="19" spans="1:9" ht="14.25" customHeight="1" x14ac:dyDescent="0.25">
      <c r="A19" s="37" t="s">
        <v>260</v>
      </c>
      <c r="B19" s="37" t="s">
        <v>261</v>
      </c>
      <c r="C19" s="37" t="s">
        <v>262</v>
      </c>
      <c r="D19" s="37" t="s">
        <v>233</v>
      </c>
      <c r="E19" s="37" t="s">
        <v>234</v>
      </c>
      <c r="F19" s="37" t="s">
        <v>96</v>
      </c>
      <c r="G19" s="37" t="s">
        <v>235</v>
      </c>
      <c r="H19" s="37" t="s">
        <v>263</v>
      </c>
      <c r="I19" s="37" t="s">
        <v>264</v>
      </c>
    </row>
    <row r="20" spans="1:9" ht="27.75" customHeight="1" x14ac:dyDescent="0.25">
      <c r="A20" s="37" t="s">
        <v>265</v>
      </c>
      <c r="B20" s="37" t="s">
        <v>266</v>
      </c>
      <c r="C20" s="37" t="s">
        <v>267</v>
      </c>
      <c r="D20" s="37" t="s">
        <v>233</v>
      </c>
      <c r="E20" s="37" t="s">
        <v>247</v>
      </c>
      <c r="F20" s="37" t="s">
        <v>102</v>
      </c>
      <c r="G20" s="37" t="s">
        <v>235</v>
      </c>
      <c r="H20" s="37" t="s">
        <v>268</v>
      </c>
      <c r="I20" s="37" t="s">
        <v>269</v>
      </c>
    </row>
    <row r="21" spans="1:9" ht="14.25" customHeight="1" x14ac:dyDescent="0.25">
      <c r="A21" s="37" t="s">
        <v>270</v>
      </c>
      <c r="B21" s="37" t="s">
        <v>271</v>
      </c>
      <c r="C21" s="37" t="s">
        <v>272</v>
      </c>
      <c r="D21" s="37" t="s">
        <v>233</v>
      </c>
      <c r="E21" s="37" t="s">
        <v>247</v>
      </c>
      <c r="F21" s="37" t="s">
        <v>104</v>
      </c>
      <c r="G21" s="37" t="s">
        <v>235</v>
      </c>
      <c r="H21" s="37" t="s">
        <v>273</v>
      </c>
      <c r="I21" s="37" t="s">
        <v>274</v>
      </c>
    </row>
    <row r="22" spans="1:9" ht="14.25" customHeight="1" x14ac:dyDescent="0.25">
      <c r="A22" s="37" t="s">
        <v>275</v>
      </c>
      <c r="B22" s="37" t="s">
        <v>276</v>
      </c>
      <c r="C22" s="37" t="s">
        <v>277</v>
      </c>
      <c r="D22" s="37" t="s">
        <v>233</v>
      </c>
      <c r="E22" s="37" t="s">
        <v>234</v>
      </c>
      <c r="F22" s="37" t="s">
        <v>110</v>
      </c>
      <c r="G22" s="37" t="s">
        <v>235</v>
      </c>
      <c r="H22" s="37" t="s">
        <v>278</v>
      </c>
      <c r="I22" s="37" t="s">
        <v>279</v>
      </c>
    </row>
    <row r="23" spans="1:9" ht="27.75" customHeight="1" x14ac:dyDescent="0.25">
      <c r="A23" s="37" t="s">
        <v>280</v>
      </c>
      <c r="B23" s="37" t="s">
        <v>281</v>
      </c>
      <c r="C23" s="37" t="s">
        <v>282</v>
      </c>
      <c r="D23" s="37" t="s">
        <v>233</v>
      </c>
      <c r="E23" s="37" t="s">
        <v>234</v>
      </c>
      <c r="F23" s="37" t="s">
        <v>117</v>
      </c>
      <c r="G23" s="37" t="s">
        <v>235</v>
      </c>
      <c r="H23" s="37" t="s">
        <v>283</v>
      </c>
      <c r="I23" s="37" t="s">
        <v>284</v>
      </c>
    </row>
    <row r="24" spans="1:9" ht="27.75" customHeight="1" x14ac:dyDescent="0.25">
      <c r="A24" s="37" t="s">
        <v>285</v>
      </c>
      <c r="B24" s="37" t="s">
        <v>286</v>
      </c>
      <c r="C24" s="37" t="s">
        <v>287</v>
      </c>
      <c r="D24" s="37" t="s">
        <v>233</v>
      </c>
      <c r="E24" s="37" t="s">
        <v>241</v>
      </c>
      <c r="F24" s="37" t="s">
        <v>123</v>
      </c>
      <c r="G24" s="37" t="s">
        <v>235</v>
      </c>
      <c r="H24" s="37" t="s">
        <v>288</v>
      </c>
      <c r="I24" s="37" t="s">
        <v>289</v>
      </c>
    </row>
    <row r="25" spans="1:9" ht="27.75" customHeight="1" x14ac:dyDescent="0.25">
      <c r="A25" s="37" t="s">
        <v>290</v>
      </c>
      <c r="B25" s="37" t="s">
        <v>291</v>
      </c>
      <c r="C25" s="37" t="s">
        <v>292</v>
      </c>
      <c r="D25" s="37" t="s">
        <v>233</v>
      </c>
      <c r="E25" s="37" t="s">
        <v>241</v>
      </c>
      <c r="F25" s="37" t="s">
        <v>129</v>
      </c>
      <c r="G25" s="37" t="s">
        <v>235</v>
      </c>
      <c r="H25" s="37" t="s">
        <v>293</v>
      </c>
      <c r="I25" s="37" t="s">
        <v>294</v>
      </c>
    </row>
    <row r="26" spans="1:9" ht="27.75" customHeight="1" x14ac:dyDescent="0.25">
      <c r="A26" s="37" t="s">
        <v>295</v>
      </c>
      <c r="B26" s="37" t="s">
        <v>296</v>
      </c>
      <c r="C26" s="37" t="s">
        <v>297</v>
      </c>
      <c r="D26" s="37" t="s">
        <v>233</v>
      </c>
      <c r="E26" s="37" t="s">
        <v>241</v>
      </c>
      <c r="F26" s="37" t="s">
        <v>134</v>
      </c>
      <c r="G26" s="37" t="s">
        <v>235</v>
      </c>
      <c r="H26" s="37" t="s">
        <v>298</v>
      </c>
      <c r="I26" s="37" t="s">
        <v>299</v>
      </c>
    </row>
    <row r="27" spans="1:9" ht="27.75" customHeight="1" x14ac:dyDescent="0.25">
      <c r="A27" s="37" t="s">
        <v>300</v>
      </c>
      <c r="B27" s="37" t="s">
        <v>301</v>
      </c>
      <c r="C27" s="37" t="s">
        <v>302</v>
      </c>
      <c r="D27" s="37" t="s">
        <v>233</v>
      </c>
      <c r="E27" s="37" t="s">
        <v>241</v>
      </c>
      <c r="F27" s="37" t="s">
        <v>140</v>
      </c>
      <c r="G27" s="37" t="s">
        <v>235</v>
      </c>
      <c r="H27" s="37" t="s">
        <v>303</v>
      </c>
      <c r="I27" s="37" t="s">
        <v>304</v>
      </c>
    </row>
    <row r="28" spans="1:9" ht="14.25" customHeight="1" x14ac:dyDescent="0.25">
      <c r="A28" s="37" t="s">
        <v>305</v>
      </c>
      <c r="B28" s="37" t="s">
        <v>306</v>
      </c>
      <c r="C28" s="37" t="s">
        <v>307</v>
      </c>
      <c r="D28" s="37" t="s">
        <v>233</v>
      </c>
      <c r="E28" s="37" t="s">
        <v>234</v>
      </c>
      <c r="F28" s="37" t="s">
        <v>146</v>
      </c>
      <c r="G28" s="37" t="s">
        <v>235</v>
      </c>
      <c r="H28" s="37" t="s">
        <v>308</v>
      </c>
      <c r="I28" s="37" t="s">
        <v>309</v>
      </c>
    </row>
    <row r="29" spans="1:9" ht="27.75" customHeight="1" x14ac:dyDescent="0.25">
      <c r="A29" s="37" t="s">
        <v>310</v>
      </c>
      <c r="B29" s="37" t="s">
        <v>311</v>
      </c>
      <c r="C29" s="37" t="s">
        <v>312</v>
      </c>
      <c r="D29" s="37" t="s">
        <v>233</v>
      </c>
      <c r="E29" s="37" t="s">
        <v>241</v>
      </c>
      <c r="F29" s="37" t="s">
        <v>153</v>
      </c>
      <c r="G29" s="37" t="s">
        <v>235</v>
      </c>
      <c r="H29" s="37" t="s">
        <v>313</v>
      </c>
      <c r="I29" s="37" t="s">
        <v>314</v>
      </c>
    </row>
    <row r="30" spans="1:9" ht="27.75" customHeight="1" x14ac:dyDescent="0.25">
      <c r="A30" s="37" t="s">
        <v>315</v>
      </c>
      <c r="B30" s="37" t="s">
        <v>316</v>
      </c>
      <c r="C30" s="37" t="s">
        <v>317</v>
      </c>
      <c r="D30" s="37" t="s">
        <v>233</v>
      </c>
      <c r="E30" s="37" t="s">
        <v>234</v>
      </c>
      <c r="F30" s="37" t="s">
        <v>158</v>
      </c>
      <c r="G30" s="37" t="s">
        <v>235</v>
      </c>
      <c r="H30" s="37" t="s">
        <v>318</v>
      </c>
      <c r="I30" s="37" t="s">
        <v>319</v>
      </c>
    </row>
    <row r="31" spans="1:9" ht="27.75" customHeight="1" x14ac:dyDescent="0.25">
      <c r="A31" s="37" t="s">
        <v>320</v>
      </c>
      <c r="B31" s="37" t="s">
        <v>321</v>
      </c>
      <c r="C31" s="37" t="s">
        <v>322</v>
      </c>
      <c r="D31" s="37" t="s">
        <v>233</v>
      </c>
      <c r="E31" s="37" t="s">
        <v>241</v>
      </c>
      <c r="F31" s="37" t="s">
        <v>164</v>
      </c>
      <c r="G31" s="37" t="s">
        <v>235</v>
      </c>
      <c r="H31" s="37" t="s">
        <v>323</v>
      </c>
      <c r="I31" s="37" t="s">
        <v>324</v>
      </c>
    </row>
    <row r="32" spans="1:9" ht="27.75" customHeight="1" x14ac:dyDescent="0.25">
      <c r="A32" s="37" t="s">
        <v>325</v>
      </c>
      <c r="B32" s="37" t="s">
        <v>326</v>
      </c>
      <c r="C32" s="37" t="s">
        <v>327</v>
      </c>
      <c r="D32" s="37" t="s">
        <v>233</v>
      </c>
      <c r="E32" s="37" t="s">
        <v>241</v>
      </c>
      <c r="F32" s="37" t="s">
        <v>70</v>
      </c>
      <c r="G32" s="37" t="s">
        <v>328</v>
      </c>
      <c r="H32" s="37" t="s">
        <v>329</v>
      </c>
      <c r="I32" s="37" t="s">
        <v>330</v>
      </c>
    </row>
    <row r="33" spans="1:9" ht="27.75" customHeight="1" x14ac:dyDescent="0.25">
      <c r="A33" s="37" t="s">
        <v>331</v>
      </c>
      <c r="B33" s="37" t="s">
        <v>332</v>
      </c>
      <c r="C33" s="37" t="s">
        <v>333</v>
      </c>
      <c r="D33" s="37" t="s">
        <v>233</v>
      </c>
      <c r="E33" s="37" t="s">
        <v>247</v>
      </c>
      <c r="F33" s="37" t="s">
        <v>79</v>
      </c>
      <c r="G33" s="37" t="s">
        <v>235</v>
      </c>
      <c r="H33" s="37" t="s">
        <v>334</v>
      </c>
      <c r="I33" s="37" t="s">
        <v>335</v>
      </c>
    </row>
    <row r="34" spans="1:9" ht="14.25" customHeight="1" x14ac:dyDescent="0.25">
      <c r="A34" s="37"/>
      <c r="B34" s="37"/>
      <c r="C34" s="37"/>
      <c r="D34" s="37"/>
      <c r="E34" s="37"/>
      <c r="F34" s="37"/>
      <c r="G34" s="37"/>
      <c r="H34" s="37"/>
      <c r="I34" s="37"/>
    </row>
    <row r="35" spans="1:9" ht="14.25" customHeight="1" x14ac:dyDescent="0.25">
      <c r="A35" s="37"/>
      <c r="B35" s="37"/>
      <c r="C35" s="37"/>
      <c r="D35" s="37"/>
      <c r="E35" s="37"/>
      <c r="F35" s="37"/>
      <c r="G35" s="37"/>
      <c r="H35" s="37"/>
      <c r="I35" s="37"/>
    </row>
    <row r="36" spans="1:9" ht="14.25" customHeight="1" x14ac:dyDescent="0.25">
      <c r="A36" s="37"/>
      <c r="B36" s="37"/>
      <c r="C36" s="37"/>
      <c r="D36" s="37"/>
      <c r="E36" s="37"/>
      <c r="F36" s="37"/>
      <c r="G36" s="37"/>
      <c r="H36" s="37"/>
      <c r="I36" s="37"/>
    </row>
    <row r="37" spans="1:9" ht="14.25" customHeight="1" x14ac:dyDescent="0.25">
      <c r="A37" s="37"/>
      <c r="B37" s="37"/>
      <c r="C37" s="37"/>
      <c r="D37" s="37"/>
      <c r="E37" s="37"/>
      <c r="F37" s="37"/>
      <c r="G37" s="37"/>
      <c r="H37" s="37"/>
      <c r="I37" s="37"/>
    </row>
    <row r="38" spans="1:9" ht="14.25" customHeight="1" x14ac:dyDescent="0.25">
      <c r="A38" s="37"/>
      <c r="B38" s="37"/>
      <c r="C38" s="37"/>
      <c r="D38" s="37"/>
      <c r="E38" s="37"/>
      <c r="F38" s="37"/>
      <c r="G38" s="37"/>
      <c r="H38" s="37"/>
      <c r="I38" s="37"/>
    </row>
    <row r="39" spans="1:9" ht="14.25" customHeight="1" x14ac:dyDescent="0.25">
      <c r="A39" s="37"/>
      <c r="B39" s="37"/>
      <c r="C39" s="37"/>
      <c r="D39" s="37"/>
      <c r="E39" s="37"/>
      <c r="F39" s="37"/>
      <c r="G39" s="37"/>
      <c r="H39" s="37"/>
      <c r="I39" s="37"/>
    </row>
    <row r="40" spans="1:9" ht="14.25" customHeight="1" x14ac:dyDescent="0.25">
      <c r="A40" s="37"/>
      <c r="B40" s="37"/>
      <c r="C40" s="37"/>
      <c r="D40" s="37"/>
      <c r="E40" s="37"/>
      <c r="F40" s="37"/>
      <c r="G40" s="37"/>
      <c r="H40" s="37"/>
      <c r="I40" s="37"/>
    </row>
    <row r="41" spans="1:9" ht="14.25" customHeight="1" x14ac:dyDescent="0.25">
      <c r="A41" s="37"/>
      <c r="B41" s="37"/>
      <c r="C41" s="37"/>
      <c r="D41" s="37"/>
      <c r="E41" s="37"/>
      <c r="F41" s="37"/>
      <c r="G41" s="37"/>
      <c r="H41" s="37"/>
      <c r="I41" s="37"/>
    </row>
    <row r="42" spans="1:9" ht="14.25" customHeight="1" x14ac:dyDescent="0.25">
      <c r="A42" s="37"/>
      <c r="B42" s="37"/>
      <c r="C42" s="37"/>
      <c r="D42" s="37"/>
      <c r="E42" s="37"/>
      <c r="F42" s="37"/>
      <c r="G42" s="37"/>
      <c r="H42" s="37"/>
      <c r="I42" s="37"/>
    </row>
    <row r="43" spans="1:9" ht="14.25" customHeight="1" x14ac:dyDescent="0.25">
      <c r="A43" s="37"/>
      <c r="B43" s="37"/>
      <c r="C43" s="37"/>
      <c r="D43" s="37"/>
      <c r="E43" s="37"/>
      <c r="F43" s="37"/>
      <c r="G43" s="37"/>
      <c r="H43" s="37"/>
      <c r="I43" s="37"/>
    </row>
    <row r="44" spans="1:9" ht="14.25" customHeight="1" x14ac:dyDescent="0.25">
      <c r="A44" s="37"/>
      <c r="B44" s="37"/>
      <c r="C44" s="37"/>
      <c r="D44" s="37"/>
      <c r="E44" s="37"/>
      <c r="F44" s="37"/>
      <c r="G44" s="37"/>
      <c r="H44" s="37"/>
      <c r="I44" s="37"/>
    </row>
    <row r="45" spans="1:9" ht="14.25" customHeight="1" x14ac:dyDescent="0.25">
      <c r="A45" s="37"/>
      <c r="B45" s="37"/>
      <c r="C45" s="37"/>
      <c r="D45" s="37"/>
      <c r="E45" s="37"/>
      <c r="F45" s="37"/>
      <c r="G45" s="37"/>
      <c r="H45" s="37"/>
      <c r="I45" s="37"/>
    </row>
    <row r="46" spans="1:9" ht="14.25" customHeight="1" x14ac:dyDescent="0.25">
      <c r="A46" s="37"/>
      <c r="B46" s="37"/>
      <c r="C46" s="37"/>
      <c r="D46" s="37"/>
      <c r="E46" s="37"/>
      <c r="F46" s="37"/>
      <c r="G46" s="37"/>
      <c r="H46" s="37"/>
      <c r="I46" s="37"/>
    </row>
    <row r="47" spans="1:9" ht="14.25" customHeight="1" x14ac:dyDescent="0.25">
      <c r="A47" s="37"/>
      <c r="B47" s="37"/>
      <c r="C47" s="37"/>
      <c r="D47" s="37"/>
      <c r="E47" s="37"/>
      <c r="F47" s="37"/>
      <c r="G47" s="37"/>
      <c r="H47" s="37"/>
      <c r="I47" s="37"/>
    </row>
    <row r="48" spans="1:9" ht="14.25" customHeight="1" x14ac:dyDescent="0.25">
      <c r="A48" s="37"/>
      <c r="B48" s="37"/>
      <c r="C48" s="37"/>
      <c r="D48" s="37"/>
      <c r="E48" s="37"/>
      <c r="F48" s="37"/>
      <c r="G48" s="37"/>
      <c r="H48" s="37"/>
      <c r="I48" s="37"/>
    </row>
    <row r="49" spans="1:9" ht="14.25" customHeight="1" x14ac:dyDescent="0.25">
      <c r="A49" s="37"/>
      <c r="B49" s="37"/>
      <c r="C49" s="37"/>
      <c r="D49" s="37"/>
      <c r="E49" s="37"/>
      <c r="F49" s="37"/>
      <c r="G49" s="37"/>
      <c r="H49" s="37"/>
      <c r="I49" s="37"/>
    </row>
    <row r="50" spans="1:9" ht="14.25" customHeight="1" x14ac:dyDescent="0.25">
      <c r="A50" s="37"/>
      <c r="B50" s="37"/>
      <c r="C50" s="37"/>
      <c r="D50" s="37"/>
      <c r="E50" s="37"/>
      <c r="F50" s="37"/>
      <c r="G50" s="37"/>
      <c r="H50" s="37"/>
      <c r="I50" s="37"/>
    </row>
    <row r="51" spans="1:9" ht="14.25" customHeight="1" x14ac:dyDescent="0.25">
      <c r="A51" s="37"/>
      <c r="B51" s="37"/>
      <c r="C51" s="37"/>
      <c r="D51" s="37"/>
      <c r="E51" s="37"/>
      <c r="F51" s="37"/>
      <c r="G51" s="37"/>
      <c r="H51" s="37"/>
      <c r="I51" s="37"/>
    </row>
    <row r="52" spans="1:9" ht="14.25" customHeight="1" x14ac:dyDescent="0.25">
      <c r="A52" s="37"/>
      <c r="B52" s="37"/>
      <c r="C52" s="37"/>
      <c r="D52" s="37"/>
      <c r="E52" s="37"/>
      <c r="F52" s="37"/>
      <c r="G52" s="37"/>
      <c r="H52" s="37"/>
      <c r="I52" s="37"/>
    </row>
    <row r="53" spans="1:9" ht="14.25" customHeight="1" x14ac:dyDescent="0.25">
      <c r="A53" s="37"/>
      <c r="B53" s="37"/>
      <c r="C53" s="37"/>
      <c r="D53" s="37"/>
      <c r="E53" s="37"/>
      <c r="F53" s="37"/>
      <c r="G53" s="37"/>
      <c r="H53" s="37"/>
      <c r="I53" s="37"/>
    </row>
    <row r="54" spans="1:9" ht="14.25" customHeight="1" x14ac:dyDescent="0.25">
      <c r="A54" s="37"/>
      <c r="B54" s="37"/>
      <c r="C54" s="37"/>
      <c r="D54" s="37"/>
      <c r="E54" s="37"/>
      <c r="F54" s="37"/>
      <c r="G54" s="37"/>
      <c r="H54" s="37"/>
      <c r="I54" s="37"/>
    </row>
    <row r="55" spans="1:9" ht="14.25" customHeight="1" x14ac:dyDescent="0.25">
      <c r="A55" s="37"/>
      <c r="B55" s="37"/>
      <c r="C55" s="37"/>
      <c r="D55" s="37"/>
      <c r="E55" s="37"/>
      <c r="F55" s="37"/>
      <c r="G55" s="37"/>
      <c r="H55" s="37"/>
      <c r="I55" s="37"/>
    </row>
    <row r="56" spans="1:9" ht="14.25" customHeight="1" x14ac:dyDescent="0.25">
      <c r="A56" s="37"/>
      <c r="B56" s="37"/>
      <c r="C56" s="37"/>
      <c r="D56" s="37"/>
      <c r="E56" s="37"/>
      <c r="F56" s="37"/>
      <c r="G56" s="37"/>
      <c r="H56" s="37"/>
      <c r="I56" s="37"/>
    </row>
    <row r="57" spans="1:9" ht="14.25" customHeight="1" x14ac:dyDescent="0.25">
      <c r="A57" s="37"/>
      <c r="B57" s="37"/>
      <c r="C57" s="37"/>
      <c r="D57" s="37"/>
      <c r="E57" s="37"/>
      <c r="F57" s="37"/>
      <c r="G57" s="37"/>
      <c r="H57" s="37"/>
      <c r="I57" s="37"/>
    </row>
    <row r="58" spans="1:9" ht="14.25" customHeight="1" x14ac:dyDescent="0.25">
      <c r="A58" s="37"/>
      <c r="B58" s="37"/>
      <c r="C58" s="37"/>
      <c r="D58" s="37"/>
      <c r="E58" s="37"/>
      <c r="F58" s="37"/>
      <c r="G58" s="37"/>
      <c r="H58" s="37"/>
      <c r="I58" s="37"/>
    </row>
    <row r="59" spans="1:9" ht="14.25" customHeight="1" x14ac:dyDescent="0.25">
      <c r="A59" s="37"/>
      <c r="B59" s="37"/>
      <c r="C59" s="37"/>
      <c r="D59" s="37"/>
      <c r="E59" s="37"/>
      <c r="F59" s="37"/>
      <c r="G59" s="37"/>
      <c r="H59" s="37"/>
      <c r="I59" s="37"/>
    </row>
    <row r="60" spans="1:9" ht="14.25" customHeight="1" x14ac:dyDescent="0.25">
      <c r="A60" s="37"/>
      <c r="B60" s="37"/>
      <c r="C60" s="37"/>
      <c r="D60" s="37"/>
      <c r="E60" s="37"/>
      <c r="F60" s="37"/>
      <c r="G60" s="37"/>
      <c r="H60" s="37"/>
      <c r="I60" s="37"/>
    </row>
    <row r="61" spans="1:9" ht="14.25" customHeight="1" x14ac:dyDescent="0.25">
      <c r="A61" s="37"/>
      <c r="B61" s="37"/>
      <c r="C61" s="37"/>
      <c r="D61" s="37"/>
      <c r="E61" s="37"/>
      <c r="F61" s="37"/>
      <c r="G61" s="37"/>
      <c r="H61" s="37"/>
      <c r="I61" s="37"/>
    </row>
    <row r="62" spans="1:9" ht="14.25" customHeight="1" x14ac:dyDescent="0.25">
      <c r="A62" s="37"/>
      <c r="B62" s="37"/>
      <c r="C62" s="37"/>
      <c r="D62" s="37"/>
      <c r="E62" s="37"/>
      <c r="F62" s="37"/>
      <c r="G62" s="37"/>
      <c r="H62" s="37"/>
      <c r="I62" s="37"/>
    </row>
    <row r="63" spans="1:9" ht="14.25" customHeight="1" x14ac:dyDescent="0.25">
      <c r="A63" s="37"/>
      <c r="B63" s="37"/>
      <c r="C63" s="37"/>
      <c r="D63" s="37"/>
      <c r="E63" s="37"/>
      <c r="F63" s="37"/>
      <c r="G63" s="37"/>
      <c r="H63" s="37"/>
      <c r="I63" s="37"/>
    </row>
    <row r="64" spans="1:9" ht="14.25" customHeight="1" x14ac:dyDescent="0.25">
      <c r="A64" s="37"/>
      <c r="B64" s="37"/>
      <c r="C64" s="37"/>
      <c r="D64" s="37"/>
      <c r="E64" s="37"/>
      <c r="F64" s="37"/>
      <c r="G64" s="37"/>
      <c r="H64" s="37"/>
      <c r="I64" s="37"/>
    </row>
    <row r="65" spans="1:9" ht="14.25" customHeight="1" x14ac:dyDescent="0.25">
      <c r="A65" s="37"/>
      <c r="B65" s="37"/>
      <c r="C65" s="37"/>
      <c r="D65" s="37"/>
      <c r="E65" s="37"/>
      <c r="F65" s="37"/>
      <c r="G65" s="37"/>
      <c r="H65" s="37"/>
      <c r="I65" s="37"/>
    </row>
    <row r="66" spans="1:9" ht="14.25" customHeight="1" x14ac:dyDescent="0.25">
      <c r="A66" s="37"/>
      <c r="B66" s="37"/>
      <c r="C66" s="37"/>
      <c r="D66" s="37"/>
      <c r="E66" s="37"/>
      <c r="F66" s="37"/>
      <c r="G66" s="37"/>
      <c r="H66" s="37"/>
      <c r="I66" s="37"/>
    </row>
    <row r="67" spans="1:9" ht="14.25" customHeight="1" x14ac:dyDescent="0.25">
      <c r="A67" s="37"/>
      <c r="B67" s="37"/>
      <c r="C67" s="37"/>
      <c r="D67" s="37"/>
      <c r="E67" s="37"/>
      <c r="F67" s="37"/>
      <c r="G67" s="37"/>
      <c r="H67" s="37"/>
      <c r="I67" s="37"/>
    </row>
    <row r="68" spans="1:9" ht="14.25" customHeight="1" x14ac:dyDescent="0.25">
      <c r="A68" s="37"/>
      <c r="B68" s="37"/>
      <c r="C68" s="37"/>
      <c r="D68" s="37"/>
      <c r="E68" s="37"/>
      <c r="F68" s="37"/>
      <c r="G68" s="37"/>
      <c r="H68" s="37"/>
      <c r="I68" s="37"/>
    </row>
    <row r="69" spans="1:9" ht="14.25" customHeight="1" x14ac:dyDescent="0.25">
      <c r="A69" s="37"/>
      <c r="B69" s="37"/>
      <c r="C69" s="37"/>
      <c r="D69" s="37"/>
      <c r="E69" s="37"/>
      <c r="F69" s="37"/>
      <c r="G69" s="37"/>
      <c r="H69" s="37"/>
      <c r="I69" s="37"/>
    </row>
    <row r="70" spans="1:9" ht="14.25" customHeight="1" x14ac:dyDescent="0.25">
      <c r="A70" s="37"/>
      <c r="B70" s="37"/>
      <c r="C70" s="37"/>
      <c r="D70" s="37"/>
      <c r="E70" s="37"/>
      <c r="F70" s="37"/>
      <c r="G70" s="37"/>
      <c r="H70" s="37"/>
      <c r="I70" s="37"/>
    </row>
    <row r="71" spans="1:9" ht="14.25" customHeight="1" x14ac:dyDescent="0.25">
      <c r="A71" s="37"/>
      <c r="B71" s="37"/>
      <c r="C71" s="37"/>
      <c r="D71" s="37"/>
      <c r="E71" s="37"/>
      <c r="F71" s="37"/>
      <c r="G71" s="37"/>
      <c r="H71" s="37"/>
      <c r="I71" s="37"/>
    </row>
    <row r="72" spans="1:9" ht="14.25" customHeight="1" x14ac:dyDescent="0.25">
      <c r="A72" s="37"/>
      <c r="B72" s="37"/>
      <c r="C72" s="37"/>
      <c r="D72" s="37"/>
      <c r="E72" s="37"/>
      <c r="F72" s="37"/>
      <c r="G72" s="37"/>
      <c r="H72" s="37"/>
      <c r="I72" s="37"/>
    </row>
    <row r="73" spans="1:9" ht="14.25" customHeight="1" x14ac:dyDescent="0.25">
      <c r="A73" s="37"/>
      <c r="B73" s="37"/>
      <c r="C73" s="37"/>
      <c r="D73" s="37"/>
      <c r="E73" s="37"/>
      <c r="F73" s="37"/>
      <c r="G73" s="37"/>
      <c r="H73" s="37"/>
      <c r="I73" s="37"/>
    </row>
    <row r="74" spans="1:9" ht="14.25" customHeight="1" x14ac:dyDescent="0.25">
      <c r="A74" s="37"/>
      <c r="B74" s="37"/>
      <c r="C74" s="37"/>
      <c r="D74" s="37"/>
      <c r="E74" s="37"/>
      <c r="F74" s="37"/>
      <c r="G74" s="37"/>
      <c r="H74" s="37"/>
      <c r="I74" s="37"/>
    </row>
    <row r="75" spans="1:9" ht="14.25" customHeight="1" x14ac:dyDescent="0.25">
      <c r="A75" s="37"/>
      <c r="B75" s="37"/>
      <c r="C75" s="37"/>
      <c r="D75" s="37"/>
      <c r="E75" s="37"/>
      <c r="F75" s="37"/>
      <c r="G75" s="37"/>
      <c r="H75" s="37"/>
      <c r="I75" s="37"/>
    </row>
    <row r="76" spans="1:9" ht="14.25" customHeight="1" x14ac:dyDescent="0.25">
      <c r="A76" s="37"/>
      <c r="B76" s="37"/>
      <c r="C76" s="37"/>
      <c r="D76" s="37"/>
      <c r="E76" s="37"/>
      <c r="F76" s="37"/>
      <c r="G76" s="37"/>
      <c r="H76" s="37"/>
      <c r="I76" s="37"/>
    </row>
    <row r="77" spans="1:9" ht="14.25" customHeight="1" x14ac:dyDescent="0.25">
      <c r="A77" s="37"/>
      <c r="B77" s="37"/>
      <c r="C77" s="37"/>
      <c r="D77" s="37"/>
      <c r="E77" s="37"/>
      <c r="F77" s="37"/>
      <c r="G77" s="37"/>
      <c r="H77" s="37"/>
      <c r="I77" s="37"/>
    </row>
    <row r="78" spans="1:9" ht="14.25" customHeight="1" x14ac:dyDescent="0.25">
      <c r="A78" s="37"/>
      <c r="B78" s="37"/>
      <c r="C78" s="37"/>
      <c r="D78" s="37"/>
      <c r="E78" s="37"/>
      <c r="F78" s="37"/>
      <c r="G78" s="37"/>
      <c r="H78" s="37"/>
      <c r="I78" s="37"/>
    </row>
    <row r="79" spans="1:9" ht="14.25" customHeight="1" x14ac:dyDescent="0.25">
      <c r="A79" s="37"/>
      <c r="B79" s="37"/>
      <c r="C79" s="37"/>
      <c r="D79" s="37"/>
      <c r="E79" s="37"/>
      <c r="F79" s="37"/>
      <c r="G79" s="37"/>
      <c r="H79" s="37"/>
      <c r="I79" s="37"/>
    </row>
    <row r="80" spans="1:9" ht="14.25" customHeight="1" x14ac:dyDescent="0.25">
      <c r="A80" s="37"/>
      <c r="B80" s="37"/>
      <c r="C80" s="37"/>
      <c r="D80" s="37"/>
      <c r="E80" s="37"/>
      <c r="F80" s="37"/>
      <c r="G80" s="37"/>
      <c r="H80" s="37"/>
      <c r="I80" s="37"/>
    </row>
    <row r="81" spans="1:9" ht="14.25" customHeight="1" x14ac:dyDescent="0.25">
      <c r="A81" s="37"/>
      <c r="B81" s="37"/>
      <c r="C81" s="37"/>
      <c r="D81" s="37"/>
      <c r="E81" s="37"/>
      <c r="F81" s="37"/>
      <c r="G81" s="37"/>
      <c r="H81" s="37"/>
      <c r="I81" s="37"/>
    </row>
    <row r="82" spans="1:9" ht="14.25" customHeight="1" x14ac:dyDescent="0.25">
      <c r="A82" s="37"/>
      <c r="B82" s="37"/>
      <c r="C82" s="37"/>
      <c r="D82" s="37"/>
      <c r="E82" s="37"/>
      <c r="F82" s="37"/>
      <c r="G82" s="37"/>
      <c r="H82" s="37"/>
      <c r="I82" s="37"/>
    </row>
    <row r="83" spans="1:9" ht="14.25" customHeight="1" x14ac:dyDescent="0.25">
      <c r="A83" s="37"/>
      <c r="B83" s="37"/>
      <c r="C83" s="37"/>
      <c r="D83" s="37"/>
      <c r="E83" s="37"/>
      <c r="F83" s="37"/>
      <c r="G83" s="37"/>
      <c r="H83" s="37"/>
      <c r="I83" s="37"/>
    </row>
    <row r="84" spans="1:9" ht="14.25" customHeight="1" x14ac:dyDescent="0.25">
      <c r="A84" s="37"/>
      <c r="B84" s="37"/>
      <c r="C84" s="37"/>
      <c r="D84" s="37"/>
      <c r="E84" s="37"/>
      <c r="F84" s="37"/>
      <c r="G84" s="37"/>
      <c r="H84" s="37"/>
      <c r="I84" s="37"/>
    </row>
    <row r="85" spans="1:9" ht="14.25" customHeight="1" x14ac:dyDescent="0.25">
      <c r="A85" s="37"/>
      <c r="B85" s="37"/>
      <c r="C85" s="37"/>
      <c r="D85" s="37"/>
      <c r="E85" s="37"/>
      <c r="F85" s="37"/>
      <c r="G85" s="37"/>
      <c r="H85" s="37"/>
      <c r="I85" s="37"/>
    </row>
    <row r="86" spans="1:9" ht="14.25" customHeight="1" x14ac:dyDescent="0.25">
      <c r="A86" s="37"/>
      <c r="B86" s="37"/>
      <c r="C86" s="37"/>
      <c r="D86" s="37"/>
      <c r="E86" s="37"/>
      <c r="F86" s="37"/>
      <c r="G86" s="37"/>
      <c r="H86" s="37"/>
      <c r="I86" s="37"/>
    </row>
    <row r="87" spans="1:9" ht="14.25" customHeight="1" x14ac:dyDescent="0.25">
      <c r="A87" s="37"/>
      <c r="B87" s="37"/>
      <c r="C87" s="37"/>
      <c r="D87" s="37"/>
      <c r="E87" s="37"/>
      <c r="F87" s="37"/>
      <c r="G87" s="37"/>
      <c r="H87" s="37"/>
      <c r="I87" s="37"/>
    </row>
    <row r="88" spans="1:9" ht="14.25" customHeight="1" x14ac:dyDescent="0.25">
      <c r="A88" s="37"/>
      <c r="B88" s="37"/>
      <c r="C88" s="37"/>
      <c r="D88" s="37"/>
      <c r="E88" s="37"/>
      <c r="F88" s="37"/>
      <c r="G88" s="37"/>
      <c r="H88" s="37"/>
      <c r="I88" s="37"/>
    </row>
    <row r="89" spans="1:9" ht="14.25" customHeight="1" x14ac:dyDescent="0.25">
      <c r="A89" s="37"/>
      <c r="B89" s="37"/>
      <c r="C89" s="37"/>
      <c r="D89" s="37"/>
      <c r="E89" s="37"/>
      <c r="F89" s="37"/>
      <c r="G89" s="37"/>
      <c r="H89" s="37"/>
      <c r="I89" s="37"/>
    </row>
    <row r="90" spans="1:9" ht="14.25" customHeight="1" x14ac:dyDescent="0.25">
      <c r="A90" s="37"/>
      <c r="B90" s="37"/>
      <c r="C90" s="37"/>
      <c r="D90" s="37"/>
      <c r="E90" s="37"/>
      <c r="F90" s="37"/>
      <c r="G90" s="37"/>
      <c r="H90" s="37"/>
      <c r="I90" s="37"/>
    </row>
    <row r="91" spans="1:9" ht="14.25" customHeight="1" x14ac:dyDescent="0.25">
      <c r="A91" s="37"/>
      <c r="B91" s="37"/>
      <c r="C91" s="37"/>
      <c r="D91" s="37"/>
      <c r="E91" s="37"/>
      <c r="F91" s="37"/>
      <c r="G91" s="37"/>
      <c r="H91" s="37"/>
      <c r="I91" s="37"/>
    </row>
    <row r="92" spans="1:9" ht="14.25" customHeight="1" x14ac:dyDescent="0.25">
      <c r="A92" s="37"/>
      <c r="B92" s="37"/>
      <c r="C92" s="37"/>
      <c r="D92" s="37"/>
      <c r="E92" s="37"/>
      <c r="F92" s="37"/>
      <c r="G92" s="37"/>
      <c r="H92" s="37"/>
      <c r="I92" s="37"/>
    </row>
    <row r="93" spans="1:9" ht="14.25" customHeight="1" x14ac:dyDescent="0.25">
      <c r="A93" s="37"/>
      <c r="B93" s="37"/>
      <c r="C93" s="37"/>
      <c r="D93" s="37"/>
      <c r="E93" s="37"/>
      <c r="F93" s="37"/>
      <c r="G93" s="37"/>
      <c r="H93" s="37"/>
      <c r="I93" s="37"/>
    </row>
    <row r="94" spans="1:9" ht="14.25" customHeight="1" x14ac:dyDescent="0.25">
      <c r="A94" s="37"/>
      <c r="B94" s="37"/>
      <c r="C94" s="37"/>
      <c r="D94" s="37"/>
      <c r="E94" s="37"/>
      <c r="F94" s="37"/>
      <c r="G94" s="37"/>
      <c r="H94" s="37"/>
      <c r="I94" s="37"/>
    </row>
    <row r="95" spans="1:9" ht="14.25" customHeight="1" x14ac:dyDescent="0.25">
      <c r="A95" s="37"/>
      <c r="B95" s="37"/>
      <c r="C95" s="37"/>
      <c r="D95" s="37"/>
      <c r="E95" s="37"/>
      <c r="F95" s="37"/>
      <c r="G95" s="37"/>
      <c r="H95" s="37"/>
      <c r="I95" s="37"/>
    </row>
    <row r="96" spans="1:9" ht="14.25" customHeight="1" x14ac:dyDescent="0.25">
      <c r="A96" s="37"/>
      <c r="B96" s="37"/>
      <c r="C96" s="37"/>
      <c r="D96" s="37"/>
      <c r="E96" s="37"/>
      <c r="F96" s="37"/>
      <c r="G96" s="37"/>
      <c r="H96" s="37"/>
      <c r="I96" s="37"/>
    </row>
    <row r="97" spans="1:9" ht="14.25" customHeight="1" x14ac:dyDescent="0.25">
      <c r="A97" s="37"/>
      <c r="B97" s="37"/>
      <c r="C97" s="37"/>
      <c r="D97" s="37"/>
      <c r="E97" s="37"/>
      <c r="F97" s="37"/>
      <c r="G97" s="37"/>
      <c r="H97" s="37"/>
      <c r="I97" s="37"/>
    </row>
    <row r="98" spans="1:9" ht="14.25" customHeight="1" x14ac:dyDescent="0.25">
      <c r="A98" s="37"/>
      <c r="B98" s="37"/>
      <c r="C98" s="37"/>
      <c r="D98" s="37"/>
      <c r="E98" s="37"/>
      <c r="F98" s="37"/>
      <c r="G98" s="37"/>
      <c r="H98" s="37"/>
      <c r="I98" s="37"/>
    </row>
    <row r="99" spans="1:9" ht="14.25" customHeight="1" x14ac:dyDescent="0.25">
      <c r="A99" s="37"/>
      <c r="B99" s="37"/>
      <c r="C99" s="37"/>
      <c r="D99" s="37"/>
      <c r="E99" s="37"/>
      <c r="F99" s="37"/>
      <c r="G99" s="37"/>
      <c r="H99" s="37"/>
      <c r="I99" s="37"/>
    </row>
    <row r="100" spans="1:9" ht="14.25" customHeight="1" x14ac:dyDescent="0.25">
      <c r="A100" s="37"/>
      <c r="B100" s="37"/>
      <c r="C100" s="37"/>
      <c r="D100" s="37"/>
      <c r="E100" s="37"/>
      <c r="F100" s="37"/>
      <c r="G100" s="37"/>
      <c r="H100" s="37"/>
      <c r="I100" s="37"/>
    </row>
    <row r="101" spans="1:9" ht="14.25" customHeight="1" x14ac:dyDescent="0.25">
      <c r="A101" s="37"/>
      <c r="B101" s="37"/>
      <c r="C101" s="37"/>
      <c r="D101" s="37"/>
      <c r="E101" s="37"/>
      <c r="F101" s="37"/>
      <c r="G101" s="37"/>
      <c r="H101" s="37"/>
      <c r="I101" s="37"/>
    </row>
    <row r="102" spans="1:9" ht="14.25" customHeight="1" x14ac:dyDescent="0.25">
      <c r="A102" s="37"/>
      <c r="B102" s="37"/>
      <c r="C102" s="37"/>
      <c r="D102" s="37"/>
      <c r="E102" s="37"/>
      <c r="F102" s="37"/>
      <c r="G102" s="37"/>
      <c r="H102" s="37"/>
      <c r="I102" s="37"/>
    </row>
    <row r="103" spans="1:9" ht="14.25" customHeight="1" x14ac:dyDescent="0.25">
      <c r="A103" s="37"/>
      <c r="B103" s="37"/>
      <c r="C103" s="37"/>
      <c r="D103" s="37"/>
      <c r="E103" s="37"/>
      <c r="F103" s="37"/>
      <c r="G103" s="37"/>
      <c r="H103" s="37"/>
      <c r="I103" s="37"/>
    </row>
    <row r="104" spans="1:9" ht="14.25" customHeight="1" x14ac:dyDescent="0.25">
      <c r="A104" s="37"/>
      <c r="B104" s="37"/>
      <c r="C104" s="37"/>
      <c r="D104" s="37"/>
      <c r="E104" s="37"/>
      <c r="F104" s="37"/>
      <c r="G104" s="37"/>
      <c r="H104" s="37"/>
      <c r="I104" s="37"/>
    </row>
    <row r="105" spans="1:9" ht="14.25" customHeight="1" x14ac:dyDescent="0.25">
      <c r="A105" s="37"/>
      <c r="B105" s="37"/>
      <c r="C105" s="37"/>
      <c r="D105" s="37"/>
      <c r="E105" s="37"/>
      <c r="F105" s="37"/>
      <c r="G105" s="37"/>
      <c r="H105" s="37"/>
      <c r="I105" s="37"/>
    </row>
    <row r="106" spans="1:9" ht="14.25" customHeight="1" x14ac:dyDescent="0.25">
      <c r="A106" s="37"/>
      <c r="B106" s="37"/>
      <c r="C106" s="37"/>
      <c r="D106" s="37"/>
      <c r="E106" s="37"/>
      <c r="F106" s="37"/>
      <c r="G106" s="37"/>
      <c r="H106" s="37"/>
      <c r="I106" s="37"/>
    </row>
    <row r="107" spans="1:9" ht="14.25" customHeight="1" x14ac:dyDescent="0.25">
      <c r="A107" s="37"/>
      <c r="B107" s="37"/>
      <c r="C107" s="37"/>
      <c r="D107" s="37"/>
      <c r="E107" s="37"/>
      <c r="F107" s="37"/>
      <c r="G107" s="37"/>
      <c r="H107" s="37"/>
      <c r="I107" s="37"/>
    </row>
    <row r="108" spans="1:9" ht="14.25" customHeight="1" x14ac:dyDescent="0.25">
      <c r="A108" s="37"/>
      <c r="B108" s="37"/>
      <c r="C108" s="37"/>
      <c r="D108" s="37"/>
      <c r="E108" s="37"/>
      <c r="F108" s="37"/>
      <c r="G108" s="37"/>
      <c r="H108" s="37"/>
      <c r="I108" s="37"/>
    </row>
    <row r="109" spans="1:9" ht="14.25" customHeight="1" x14ac:dyDescent="0.25">
      <c r="A109" s="37"/>
      <c r="B109" s="37"/>
      <c r="C109" s="37"/>
      <c r="D109" s="37"/>
      <c r="E109" s="37"/>
      <c r="F109" s="37"/>
      <c r="G109" s="37"/>
      <c r="H109" s="37"/>
      <c r="I109" s="37"/>
    </row>
    <row r="110" spans="1:9" ht="14.25" customHeight="1" x14ac:dyDescent="0.25">
      <c r="A110" s="37"/>
      <c r="B110" s="37"/>
      <c r="C110" s="37"/>
      <c r="D110" s="37"/>
      <c r="E110" s="37"/>
      <c r="F110" s="37"/>
      <c r="G110" s="37"/>
      <c r="H110" s="37"/>
      <c r="I110" s="37"/>
    </row>
    <row r="111" spans="1:9" ht="14.25" customHeight="1" x14ac:dyDescent="0.25">
      <c r="A111" s="37"/>
      <c r="B111" s="37"/>
      <c r="C111" s="37"/>
      <c r="D111" s="37"/>
      <c r="E111" s="37"/>
      <c r="F111" s="37"/>
      <c r="G111" s="37"/>
      <c r="H111" s="37"/>
      <c r="I111" s="37"/>
    </row>
    <row r="112" spans="1:9" ht="14.25" customHeight="1" x14ac:dyDescent="0.25">
      <c r="A112" s="37"/>
      <c r="B112" s="37"/>
      <c r="C112" s="37"/>
      <c r="D112" s="37"/>
      <c r="E112" s="37"/>
      <c r="F112" s="37"/>
      <c r="G112" s="37"/>
      <c r="H112" s="37"/>
      <c r="I112" s="37"/>
    </row>
    <row r="113" spans="1:9" ht="14.25" customHeight="1" x14ac:dyDescent="0.25">
      <c r="A113" s="37"/>
      <c r="B113" s="37"/>
      <c r="C113" s="37"/>
      <c r="D113" s="37"/>
      <c r="E113" s="37"/>
      <c r="F113" s="37"/>
      <c r="G113" s="37"/>
      <c r="H113" s="37"/>
      <c r="I113" s="37"/>
    </row>
    <row r="114" spans="1:9" ht="14.25" customHeight="1" x14ac:dyDescent="0.25">
      <c r="A114" s="37"/>
      <c r="B114" s="37"/>
      <c r="C114" s="37"/>
      <c r="D114" s="37"/>
      <c r="E114" s="37"/>
      <c r="F114" s="37"/>
      <c r="G114" s="37"/>
      <c r="H114" s="37"/>
      <c r="I114" s="37"/>
    </row>
    <row r="115" spans="1:9" ht="14.25" customHeight="1" x14ac:dyDescent="0.25">
      <c r="A115" s="37"/>
      <c r="B115" s="37"/>
      <c r="C115" s="37"/>
      <c r="D115" s="37"/>
      <c r="E115" s="37"/>
      <c r="F115" s="37"/>
      <c r="G115" s="37"/>
      <c r="H115" s="37"/>
      <c r="I115" s="37"/>
    </row>
    <row r="116" spans="1:9" ht="14.25" customHeight="1" x14ac:dyDescent="0.25">
      <c r="A116" s="37"/>
      <c r="B116" s="37"/>
      <c r="C116" s="37"/>
      <c r="D116" s="37"/>
      <c r="E116" s="37"/>
      <c r="F116" s="37"/>
      <c r="G116" s="37"/>
      <c r="H116" s="37"/>
      <c r="I116" s="37"/>
    </row>
    <row r="117" spans="1:9" ht="14.25" customHeight="1" x14ac:dyDescent="0.25">
      <c r="A117" s="37"/>
      <c r="B117" s="37"/>
      <c r="C117" s="37"/>
      <c r="D117" s="37"/>
      <c r="E117" s="37"/>
      <c r="F117" s="37"/>
      <c r="G117" s="37"/>
      <c r="H117" s="37"/>
      <c r="I117" s="37"/>
    </row>
    <row r="118" spans="1:9" ht="14.25" customHeight="1" x14ac:dyDescent="0.25">
      <c r="A118" s="37"/>
      <c r="B118" s="37"/>
      <c r="C118" s="37"/>
      <c r="D118" s="37"/>
      <c r="E118" s="37"/>
      <c r="F118" s="37"/>
      <c r="G118" s="37"/>
      <c r="H118" s="37"/>
      <c r="I118" s="37"/>
    </row>
    <row r="119" spans="1:9" ht="14.25" customHeight="1" x14ac:dyDescent="0.25">
      <c r="A119" s="37"/>
      <c r="B119" s="37"/>
      <c r="C119" s="37"/>
      <c r="D119" s="37"/>
      <c r="E119" s="37"/>
      <c r="F119" s="37"/>
      <c r="G119" s="37"/>
      <c r="H119" s="37"/>
      <c r="I119" s="37"/>
    </row>
    <row r="120" spans="1:9" ht="14.25" customHeight="1" x14ac:dyDescent="0.25">
      <c r="A120" s="37"/>
      <c r="B120" s="37"/>
      <c r="C120" s="37"/>
      <c r="D120" s="37"/>
      <c r="E120" s="37"/>
      <c r="F120" s="37"/>
      <c r="G120" s="37"/>
      <c r="H120" s="37"/>
      <c r="I120" s="37"/>
    </row>
    <row r="121" spans="1:9" ht="14.25" customHeight="1" x14ac:dyDescent="0.25">
      <c r="A121" s="37"/>
      <c r="B121" s="37"/>
      <c r="C121" s="37"/>
      <c r="D121" s="37"/>
      <c r="E121" s="37"/>
      <c r="F121" s="37"/>
      <c r="G121" s="37"/>
      <c r="H121" s="37"/>
      <c r="I121" s="37"/>
    </row>
    <row r="122" spans="1:9" ht="14.25" customHeight="1" x14ac:dyDescent="0.25">
      <c r="A122" s="37"/>
      <c r="B122" s="37"/>
      <c r="C122" s="37"/>
      <c r="D122" s="37"/>
      <c r="E122" s="37"/>
      <c r="F122" s="37"/>
      <c r="G122" s="37"/>
      <c r="H122" s="37"/>
      <c r="I122" s="37"/>
    </row>
    <row r="123" spans="1:9" ht="14.25" customHeight="1" x14ac:dyDescent="0.25">
      <c r="A123" s="37"/>
      <c r="B123" s="37"/>
      <c r="C123" s="37"/>
      <c r="D123" s="37"/>
      <c r="E123" s="37"/>
      <c r="F123" s="37"/>
      <c r="G123" s="37"/>
      <c r="H123" s="37"/>
      <c r="I123" s="37"/>
    </row>
    <row r="124" spans="1:9" ht="14.25" customHeight="1" x14ac:dyDescent="0.25">
      <c r="A124" s="37"/>
      <c r="B124" s="37"/>
      <c r="C124" s="37"/>
      <c r="D124" s="37"/>
      <c r="E124" s="37"/>
      <c r="F124" s="37"/>
      <c r="G124" s="37"/>
      <c r="H124" s="37"/>
      <c r="I124" s="37"/>
    </row>
    <row r="125" spans="1:9" ht="14.25" customHeight="1" x14ac:dyDescent="0.25">
      <c r="A125" s="37"/>
      <c r="B125" s="37"/>
      <c r="C125" s="37"/>
      <c r="D125" s="37"/>
      <c r="E125" s="37"/>
      <c r="F125" s="37"/>
      <c r="G125" s="37"/>
      <c r="H125" s="37"/>
      <c r="I125" s="37"/>
    </row>
    <row r="126" spans="1:9" ht="14.25" customHeight="1" x14ac:dyDescent="0.25">
      <c r="A126" s="37"/>
      <c r="B126" s="37"/>
      <c r="C126" s="37"/>
      <c r="D126" s="37"/>
      <c r="E126" s="37"/>
      <c r="F126" s="37"/>
      <c r="G126" s="37"/>
      <c r="H126" s="37"/>
      <c r="I126" s="37"/>
    </row>
    <row r="127" spans="1:9" ht="14.25" customHeight="1" x14ac:dyDescent="0.25">
      <c r="A127" s="37"/>
      <c r="B127" s="37"/>
      <c r="C127" s="37"/>
      <c r="D127" s="37"/>
      <c r="E127" s="37"/>
      <c r="F127" s="37"/>
      <c r="G127" s="37"/>
      <c r="H127" s="37"/>
      <c r="I127" s="37"/>
    </row>
    <row r="128" spans="1:9" ht="14.25" customHeight="1" x14ac:dyDescent="0.25">
      <c r="A128" s="37"/>
      <c r="B128" s="37"/>
      <c r="C128" s="37"/>
      <c r="D128" s="37"/>
      <c r="E128" s="37"/>
      <c r="F128" s="37"/>
      <c r="G128" s="37"/>
      <c r="H128" s="37"/>
      <c r="I128" s="37"/>
    </row>
    <row r="129" spans="1:9" ht="14.25" customHeight="1" x14ac:dyDescent="0.25">
      <c r="A129" s="37"/>
      <c r="B129" s="37"/>
      <c r="C129" s="37"/>
      <c r="D129" s="37"/>
      <c r="E129" s="37"/>
      <c r="F129" s="37"/>
      <c r="G129" s="37"/>
      <c r="H129" s="37"/>
      <c r="I129" s="37"/>
    </row>
    <row r="130" spans="1:9" ht="14.25" customHeight="1" x14ac:dyDescent="0.25">
      <c r="A130" s="37"/>
      <c r="B130" s="37"/>
      <c r="C130" s="37"/>
      <c r="D130" s="37"/>
      <c r="E130" s="37"/>
      <c r="F130" s="37"/>
      <c r="G130" s="37"/>
      <c r="H130" s="37"/>
      <c r="I130" s="37"/>
    </row>
    <row r="131" spans="1:9" ht="14.25" customHeight="1" x14ac:dyDescent="0.25">
      <c r="A131" s="37"/>
      <c r="B131" s="37"/>
      <c r="C131" s="37"/>
      <c r="D131" s="37"/>
      <c r="E131" s="37"/>
      <c r="F131" s="37"/>
      <c r="G131" s="37"/>
      <c r="H131" s="37"/>
      <c r="I131" s="37"/>
    </row>
    <row r="132" spans="1:9" ht="14.25" customHeight="1" x14ac:dyDescent="0.25">
      <c r="A132" s="37"/>
      <c r="B132" s="37"/>
      <c r="C132" s="37"/>
      <c r="D132" s="37"/>
      <c r="E132" s="37"/>
      <c r="F132" s="37"/>
      <c r="G132" s="37"/>
      <c r="H132" s="37"/>
      <c r="I132" s="37"/>
    </row>
    <row r="133" spans="1:9" ht="14.25" customHeight="1" x14ac:dyDescent="0.25">
      <c r="A133" s="37"/>
      <c r="B133" s="37"/>
      <c r="C133" s="37"/>
      <c r="D133" s="37"/>
      <c r="E133" s="37"/>
      <c r="F133" s="37"/>
      <c r="G133" s="37"/>
      <c r="H133" s="37"/>
      <c r="I133" s="37"/>
    </row>
    <row r="134" spans="1:9" ht="14.25" customHeight="1" x14ac:dyDescent="0.25">
      <c r="A134" s="37"/>
      <c r="B134" s="37"/>
      <c r="C134" s="37"/>
      <c r="D134" s="37"/>
      <c r="E134" s="37"/>
      <c r="F134" s="37"/>
      <c r="G134" s="37"/>
      <c r="H134" s="37"/>
      <c r="I134" s="37"/>
    </row>
    <row r="135" spans="1:9" ht="14.25" customHeight="1" x14ac:dyDescent="0.25">
      <c r="A135" s="37"/>
      <c r="B135" s="37"/>
      <c r="C135" s="37"/>
      <c r="D135" s="37"/>
      <c r="E135" s="37"/>
      <c r="F135" s="37"/>
      <c r="G135" s="37"/>
      <c r="H135" s="37"/>
      <c r="I135" s="37"/>
    </row>
    <row r="136" spans="1:9" ht="14.25" customHeight="1" x14ac:dyDescent="0.25">
      <c r="A136" s="37"/>
      <c r="B136" s="37"/>
      <c r="C136" s="37"/>
      <c r="D136" s="37"/>
      <c r="E136" s="37"/>
      <c r="F136" s="37"/>
      <c r="G136" s="37"/>
      <c r="H136" s="37"/>
      <c r="I136" s="37"/>
    </row>
    <row r="137" spans="1:9" ht="14.25" customHeight="1" x14ac:dyDescent="0.25">
      <c r="A137" s="37"/>
      <c r="B137" s="37"/>
      <c r="C137" s="37"/>
      <c r="D137" s="37"/>
      <c r="E137" s="37"/>
      <c r="F137" s="37"/>
      <c r="G137" s="37"/>
      <c r="H137" s="37"/>
      <c r="I137" s="37"/>
    </row>
    <row r="138" spans="1:9" ht="14.25" customHeight="1" x14ac:dyDescent="0.25">
      <c r="A138" s="37"/>
      <c r="B138" s="37"/>
      <c r="C138" s="37"/>
      <c r="D138" s="37"/>
      <c r="E138" s="37"/>
      <c r="F138" s="37"/>
      <c r="G138" s="37"/>
      <c r="H138" s="37"/>
      <c r="I138" s="37"/>
    </row>
    <row r="139" spans="1:9" ht="14.25" customHeight="1" x14ac:dyDescent="0.25">
      <c r="A139" s="37"/>
      <c r="B139" s="37"/>
      <c r="C139" s="37"/>
      <c r="D139" s="37"/>
      <c r="E139" s="37"/>
      <c r="F139" s="37"/>
      <c r="G139" s="37"/>
      <c r="H139" s="37"/>
      <c r="I139" s="37"/>
    </row>
    <row r="140" spans="1:9" ht="14.25" customHeight="1" x14ac:dyDescent="0.25">
      <c r="A140" s="37"/>
      <c r="B140" s="37"/>
      <c r="C140" s="37"/>
      <c r="D140" s="37"/>
      <c r="E140" s="37"/>
      <c r="F140" s="37"/>
      <c r="G140" s="37"/>
      <c r="H140" s="37"/>
      <c r="I140" s="37"/>
    </row>
    <row r="141" spans="1:9" ht="14.25" customHeight="1" x14ac:dyDescent="0.25">
      <c r="A141" s="37"/>
      <c r="B141" s="37"/>
      <c r="C141" s="37"/>
      <c r="D141" s="37"/>
      <c r="E141" s="37"/>
      <c r="F141" s="37"/>
      <c r="G141" s="37"/>
      <c r="H141" s="37"/>
      <c r="I141" s="37"/>
    </row>
    <row r="142" spans="1:9" ht="14.25" customHeight="1" x14ac:dyDescent="0.25">
      <c r="A142" s="37"/>
      <c r="B142" s="37"/>
      <c r="C142" s="37"/>
      <c r="D142" s="37"/>
      <c r="E142" s="37"/>
      <c r="F142" s="37"/>
      <c r="G142" s="37"/>
      <c r="H142" s="37"/>
      <c r="I142" s="37"/>
    </row>
    <row r="143" spans="1:9" ht="14.25" customHeight="1" x14ac:dyDescent="0.25">
      <c r="A143" s="37"/>
      <c r="B143" s="37"/>
      <c r="C143" s="37"/>
      <c r="D143" s="37"/>
      <c r="E143" s="37"/>
      <c r="F143" s="37"/>
      <c r="G143" s="37"/>
      <c r="H143" s="37"/>
      <c r="I143" s="37"/>
    </row>
    <row r="144" spans="1:9" ht="14.25" customHeight="1" x14ac:dyDescent="0.25">
      <c r="A144" s="37"/>
      <c r="B144" s="37"/>
      <c r="C144" s="37"/>
      <c r="D144" s="37"/>
      <c r="E144" s="37"/>
      <c r="F144" s="37"/>
      <c r="G144" s="37"/>
      <c r="H144" s="37"/>
      <c r="I144" s="37"/>
    </row>
    <row r="145" spans="1:9" ht="14.25" customHeight="1" x14ac:dyDescent="0.25">
      <c r="A145" s="37"/>
      <c r="B145" s="37"/>
      <c r="C145" s="37"/>
      <c r="D145" s="37"/>
      <c r="E145" s="37"/>
      <c r="F145" s="37"/>
      <c r="G145" s="37"/>
      <c r="H145" s="37"/>
      <c r="I145" s="37"/>
    </row>
    <row r="146" spans="1:9" ht="14.25" customHeight="1" x14ac:dyDescent="0.25">
      <c r="A146" s="37"/>
      <c r="B146" s="37"/>
      <c r="C146" s="37"/>
      <c r="D146" s="37"/>
      <c r="E146" s="37"/>
      <c r="F146" s="37"/>
      <c r="G146" s="37"/>
      <c r="H146" s="37"/>
      <c r="I146" s="37"/>
    </row>
    <row r="147" spans="1:9" ht="14.25" customHeight="1" x14ac:dyDescent="0.25">
      <c r="A147" s="37"/>
      <c r="B147" s="37"/>
      <c r="C147" s="37"/>
      <c r="D147" s="37"/>
      <c r="E147" s="37"/>
      <c r="F147" s="37"/>
      <c r="G147" s="37"/>
      <c r="H147" s="37"/>
      <c r="I147" s="37"/>
    </row>
    <row r="148" spans="1:9" ht="14.25" customHeight="1" x14ac:dyDescent="0.25">
      <c r="A148" s="37"/>
      <c r="B148" s="37"/>
      <c r="C148" s="37"/>
      <c r="D148" s="37"/>
      <c r="E148" s="37"/>
      <c r="F148" s="37"/>
      <c r="G148" s="37"/>
      <c r="H148" s="37"/>
      <c r="I148" s="37"/>
    </row>
    <row r="149" spans="1:9" ht="14.25" customHeight="1" x14ac:dyDescent="0.25">
      <c r="A149" s="37"/>
      <c r="B149" s="37"/>
      <c r="C149" s="37"/>
      <c r="D149" s="37"/>
      <c r="E149" s="37"/>
      <c r="F149" s="37"/>
      <c r="G149" s="37"/>
      <c r="H149" s="37"/>
      <c r="I149" s="37"/>
    </row>
    <row r="150" spans="1:9" ht="14.25" customHeight="1" x14ac:dyDescent="0.25">
      <c r="A150" s="37"/>
      <c r="B150" s="37"/>
      <c r="C150" s="37"/>
      <c r="D150" s="37"/>
      <c r="E150" s="37"/>
      <c r="F150" s="37"/>
      <c r="G150" s="37"/>
      <c r="H150" s="37"/>
      <c r="I150" s="37"/>
    </row>
    <row r="151" spans="1:9" ht="14.25" customHeight="1" x14ac:dyDescent="0.25">
      <c r="A151" s="37"/>
      <c r="B151" s="37"/>
      <c r="C151" s="37"/>
      <c r="D151" s="37"/>
      <c r="E151" s="37"/>
      <c r="F151" s="37"/>
      <c r="G151" s="37"/>
      <c r="H151" s="37"/>
      <c r="I151" s="37"/>
    </row>
    <row r="152" spans="1:9" ht="14.25" customHeight="1" x14ac:dyDescent="0.25">
      <c r="A152" s="37"/>
      <c r="B152" s="37"/>
      <c r="C152" s="37"/>
      <c r="D152" s="37"/>
      <c r="E152" s="37"/>
      <c r="F152" s="37"/>
      <c r="G152" s="37"/>
      <c r="H152" s="37"/>
      <c r="I152" s="37"/>
    </row>
    <row r="153" spans="1:9" ht="14.25" customHeight="1" x14ac:dyDescent="0.25">
      <c r="A153" s="37"/>
      <c r="B153" s="37"/>
      <c r="C153" s="37"/>
      <c r="D153" s="37"/>
      <c r="E153" s="37"/>
      <c r="F153" s="37"/>
      <c r="G153" s="37"/>
      <c r="H153" s="37"/>
      <c r="I153" s="37"/>
    </row>
    <row r="154" spans="1:9" ht="14.25" customHeight="1" x14ac:dyDescent="0.25">
      <c r="A154" s="37"/>
      <c r="B154" s="37"/>
      <c r="C154" s="37"/>
      <c r="D154" s="37"/>
      <c r="E154" s="37"/>
      <c r="F154" s="37"/>
      <c r="G154" s="37"/>
      <c r="H154" s="37"/>
      <c r="I154" s="37"/>
    </row>
    <row r="155" spans="1:9" ht="14.25" customHeight="1" x14ac:dyDescent="0.25">
      <c r="A155" s="37"/>
      <c r="B155" s="37"/>
      <c r="C155" s="37"/>
      <c r="D155" s="37"/>
      <c r="E155" s="37"/>
      <c r="F155" s="37"/>
      <c r="G155" s="37"/>
      <c r="H155" s="37"/>
      <c r="I155" s="37"/>
    </row>
    <row r="156" spans="1:9" ht="14.25" customHeight="1" x14ac:dyDescent="0.25">
      <c r="A156" s="37"/>
      <c r="B156" s="37"/>
      <c r="C156" s="37"/>
      <c r="D156" s="37"/>
      <c r="E156" s="37"/>
      <c r="F156" s="37"/>
      <c r="G156" s="37"/>
      <c r="H156" s="37"/>
      <c r="I156" s="37"/>
    </row>
    <row r="157" spans="1:9" ht="14.25" customHeight="1" x14ac:dyDescent="0.25">
      <c r="A157" s="37"/>
      <c r="B157" s="37"/>
      <c r="C157" s="37"/>
      <c r="D157" s="37"/>
      <c r="E157" s="37"/>
      <c r="F157" s="37"/>
      <c r="G157" s="37"/>
      <c r="H157" s="37"/>
      <c r="I157" s="37"/>
    </row>
    <row r="158" spans="1:9" ht="14.25" customHeight="1" x14ac:dyDescent="0.25">
      <c r="A158" s="37"/>
      <c r="B158" s="37"/>
      <c r="C158" s="37"/>
      <c r="D158" s="37"/>
      <c r="E158" s="37"/>
      <c r="F158" s="37"/>
      <c r="G158" s="37"/>
      <c r="H158" s="37"/>
      <c r="I158" s="37"/>
    </row>
    <row r="159" spans="1:9" ht="14.25" customHeight="1" x14ac:dyDescent="0.25">
      <c r="A159" s="37"/>
      <c r="B159" s="37"/>
      <c r="C159" s="37"/>
      <c r="D159" s="37"/>
      <c r="E159" s="37"/>
      <c r="F159" s="37"/>
      <c r="G159" s="37"/>
      <c r="H159" s="37"/>
      <c r="I159" s="37"/>
    </row>
    <row r="160" spans="1:9" ht="14.25" customHeight="1" x14ac:dyDescent="0.25">
      <c r="A160" s="37"/>
      <c r="B160" s="37"/>
      <c r="C160" s="37"/>
      <c r="D160" s="37"/>
      <c r="E160" s="37"/>
      <c r="F160" s="37"/>
      <c r="G160" s="37"/>
      <c r="H160" s="37"/>
      <c r="I160" s="37"/>
    </row>
    <row r="161" spans="1:9" ht="14.25" customHeight="1" x14ac:dyDescent="0.25">
      <c r="A161" s="37"/>
      <c r="B161" s="37"/>
      <c r="C161" s="37"/>
      <c r="D161" s="37"/>
      <c r="E161" s="37"/>
      <c r="F161" s="37"/>
      <c r="G161" s="37"/>
      <c r="H161" s="37"/>
      <c r="I161" s="37"/>
    </row>
    <row r="162" spans="1:9" ht="14.25" customHeight="1" x14ac:dyDescent="0.25">
      <c r="A162" s="37"/>
      <c r="B162" s="37"/>
      <c r="C162" s="37"/>
      <c r="D162" s="37"/>
      <c r="E162" s="37"/>
      <c r="F162" s="37"/>
      <c r="G162" s="37"/>
      <c r="H162" s="37"/>
      <c r="I162" s="37"/>
    </row>
    <row r="163" spans="1:9" ht="14.25" customHeight="1" x14ac:dyDescent="0.25">
      <c r="A163" s="37"/>
      <c r="B163" s="37"/>
      <c r="C163" s="37"/>
      <c r="D163" s="37"/>
      <c r="E163" s="37"/>
      <c r="F163" s="37"/>
      <c r="G163" s="37"/>
      <c r="H163" s="37"/>
      <c r="I163" s="37"/>
    </row>
    <row r="164" spans="1:9" ht="14.25" customHeight="1" x14ac:dyDescent="0.25">
      <c r="A164" s="37"/>
      <c r="B164" s="37"/>
      <c r="C164" s="37"/>
      <c r="D164" s="37"/>
      <c r="E164" s="37"/>
      <c r="F164" s="37"/>
      <c r="G164" s="37"/>
      <c r="H164" s="37"/>
      <c r="I164" s="37"/>
    </row>
    <row r="165" spans="1:9" ht="14.25" customHeight="1" x14ac:dyDescent="0.25">
      <c r="A165" s="37"/>
      <c r="B165" s="37"/>
      <c r="C165" s="37"/>
      <c r="D165" s="37"/>
      <c r="E165" s="37"/>
      <c r="F165" s="37"/>
      <c r="G165" s="37"/>
      <c r="H165" s="37"/>
      <c r="I165" s="37"/>
    </row>
    <row r="166" spans="1:9" ht="14.25" customHeight="1" x14ac:dyDescent="0.25">
      <c r="A166" s="37"/>
      <c r="B166" s="37"/>
      <c r="C166" s="37"/>
      <c r="D166" s="37"/>
      <c r="E166" s="37"/>
      <c r="F166" s="37"/>
      <c r="G166" s="37"/>
      <c r="H166" s="37"/>
      <c r="I166" s="37"/>
    </row>
    <row r="167" spans="1:9" ht="14.25" customHeight="1" x14ac:dyDescent="0.25">
      <c r="A167" s="37"/>
      <c r="B167" s="37"/>
      <c r="C167" s="37"/>
      <c r="D167" s="37"/>
      <c r="E167" s="37"/>
      <c r="F167" s="37"/>
      <c r="G167" s="37"/>
      <c r="H167" s="37"/>
      <c r="I167" s="37"/>
    </row>
    <row r="168" spans="1:9" ht="14.25" customHeight="1" x14ac:dyDescent="0.25">
      <c r="A168" s="37"/>
      <c r="B168" s="37"/>
      <c r="C168" s="37"/>
      <c r="D168" s="37"/>
      <c r="E168" s="37"/>
      <c r="F168" s="37"/>
      <c r="G168" s="37"/>
      <c r="H168" s="37"/>
      <c r="I168" s="37"/>
    </row>
    <row r="169" spans="1:9" ht="14.25" customHeight="1" x14ac:dyDescent="0.25">
      <c r="A169" s="37"/>
      <c r="B169" s="37"/>
      <c r="C169" s="37"/>
      <c r="D169" s="37"/>
      <c r="E169" s="37"/>
      <c r="F169" s="37"/>
      <c r="G169" s="37"/>
      <c r="H169" s="37"/>
      <c r="I169" s="37"/>
    </row>
    <row r="170" spans="1:9" ht="14.25" customHeight="1" x14ac:dyDescent="0.25">
      <c r="A170" s="37"/>
      <c r="B170" s="37"/>
      <c r="C170" s="37"/>
      <c r="D170" s="37"/>
      <c r="E170" s="37"/>
      <c r="F170" s="37"/>
      <c r="G170" s="37"/>
      <c r="H170" s="37"/>
      <c r="I170" s="37"/>
    </row>
    <row r="171" spans="1:9" ht="14.25" customHeight="1" x14ac:dyDescent="0.25">
      <c r="A171" s="37"/>
      <c r="B171" s="37"/>
      <c r="C171" s="37"/>
      <c r="D171" s="37"/>
      <c r="E171" s="37"/>
      <c r="F171" s="37"/>
      <c r="G171" s="37"/>
      <c r="H171" s="37"/>
      <c r="I171" s="37"/>
    </row>
    <row r="172" spans="1:9" ht="14.25" customHeight="1" x14ac:dyDescent="0.25">
      <c r="A172" s="37"/>
      <c r="B172" s="37"/>
      <c r="C172" s="37"/>
      <c r="D172" s="37"/>
      <c r="E172" s="37"/>
      <c r="F172" s="37"/>
      <c r="G172" s="37"/>
      <c r="H172" s="37"/>
      <c r="I172" s="37"/>
    </row>
    <row r="173" spans="1:9" ht="14.25" customHeight="1" x14ac:dyDescent="0.25">
      <c r="A173" s="37"/>
      <c r="B173" s="37"/>
      <c r="C173" s="37"/>
      <c r="D173" s="37"/>
      <c r="E173" s="37"/>
      <c r="F173" s="37"/>
      <c r="G173" s="37"/>
      <c r="H173" s="37"/>
      <c r="I173" s="37"/>
    </row>
    <row r="174" spans="1:9" ht="14.25" customHeight="1" x14ac:dyDescent="0.25">
      <c r="A174" s="37"/>
      <c r="B174" s="37"/>
      <c r="C174" s="37"/>
      <c r="D174" s="37"/>
      <c r="E174" s="37"/>
      <c r="F174" s="37"/>
      <c r="G174" s="37"/>
      <c r="H174" s="37"/>
      <c r="I174" s="37"/>
    </row>
    <row r="175" spans="1:9" ht="14.25" customHeight="1" x14ac:dyDescent="0.25">
      <c r="A175" s="37"/>
      <c r="B175" s="37"/>
      <c r="C175" s="37"/>
      <c r="D175" s="37"/>
      <c r="E175" s="37"/>
      <c r="F175" s="37"/>
      <c r="G175" s="37"/>
      <c r="H175" s="37"/>
      <c r="I175" s="37"/>
    </row>
    <row r="176" spans="1:9" ht="14.25" customHeight="1" x14ac:dyDescent="0.25">
      <c r="A176" s="37"/>
      <c r="B176" s="37"/>
      <c r="C176" s="37"/>
      <c r="D176" s="37"/>
      <c r="E176" s="37"/>
      <c r="F176" s="37"/>
      <c r="G176" s="37"/>
      <c r="H176" s="37"/>
      <c r="I176" s="37"/>
    </row>
    <row r="177" spans="1:9" ht="14.25" customHeight="1" x14ac:dyDescent="0.25">
      <c r="A177" s="37"/>
      <c r="B177" s="37"/>
      <c r="C177" s="37"/>
      <c r="D177" s="37"/>
      <c r="E177" s="37"/>
      <c r="F177" s="37"/>
      <c r="G177" s="37"/>
      <c r="H177" s="37"/>
      <c r="I177" s="37"/>
    </row>
    <row r="178" spans="1:9" ht="14.25" customHeight="1" x14ac:dyDescent="0.25">
      <c r="A178" s="37"/>
      <c r="B178" s="37"/>
      <c r="C178" s="37"/>
      <c r="D178" s="37"/>
      <c r="E178" s="37"/>
      <c r="F178" s="37"/>
      <c r="G178" s="37"/>
      <c r="H178" s="37"/>
      <c r="I178" s="37"/>
    </row>
    <row r="179" spans="1:9" ht="14.25" customHeight="1" x14ac:dyDescent="0.25">
      <c r="A179" s="37"/>
      <c r="B179" s="37"/>
      <c r="C179" s="37"/>
      <c r="D179" s="37"/>
      <c r="E179" s="37"/>
      <c r="F179" s="37"/>
      <c r="G179" s="37"/>
      <c r="H179" s="37"/>
      <c r="I179" s="37"/>
    </row>
    <row r="180" spans="1:9" ht="14.25" customHeight="1" x14ac:dyDescent="0.25">
      <c r="A180" s="37"/>
      <c r="B180" s="37"/>
      <c r="C180" s="37"/>
      <c r="D180" s="37"/>
      <c r="E180" s="37"/>
      <c r="F180" s="37"/>
      <c r="G180" s="37"/>
      <c r="H180" s="37"/>
      <c r="I180" s="37"/>
    </row>
    <row r="181" spans="1:9" ht="14.25" customHeight="1" x14ac:dyDescent="0.25">
      <c r="A181" s="37"/>
      <c r="B181" s="37"/>
      <c r="C181" s="37"/>
      <c r="D181" s="37"/>
      <c r="E181" s="37"/>
      <c r="F181" s="37"/>
      <c r="G181" s="37"/>
      <c r="H181" s="37"/>
      <c r="I181" s="37"/>
    </row>
    <row r="182" spans="1:9" ht="14.25" customHeight="1" x14ac:dyDescent="0.25">
      <c r="A182" s="37"/>
      <c r="B182" s="37"/>
      <c r="C182" s="37"/>
      <c r="D182" s="37"/>
      <c r="E182" s="37"/>
      <c r="F182" s="37"/>
      <c r="G182" s="37"/>
      <c r="H182" s="37"/>
      <c r="I182" s="37"/>
    </row>
    <row r="183" spans="1:9" ht="14.25" customHeight="1" x14ac:dyDescent="0.25">
      <c r="A183" s="37"/>
      <c r="B183" s="37"/>
      <c r="C183" s="37"/>
      <c r="D183" s="37"/>
      <c r="E183" s="37"/>
      <c r="F183" s="37"/>
      <c r="G183" s="37"/>
      <c r="H183" s="37"/>
      <c r="I183" s="37"/>
    </row>
    <row r="184" spans="1:9" ht="14.25" customHeight="1" x14ac:dyDescent="0.25">
      <c r="A184" s="37"/>
      <c r="B184" s="37"/>
      <c r="C184" s="37"/>
      <c r="D184" s="37"/>
      <c r="E184" s="37"/>
      <c r="F184" s="37"/>
      <c r="G184" s="37"/>
      <c r="H184" s="37"/>
      <c r="I184" s="37"/>
    </row>
    <row r="185" spans="1:9" ht="14.25" customHeight="1" x14ac:dyDescent="0.25">
      <c r="A185" s="37"/>
      <c r="B185" s="37"/>
      <c r="C185" s="37"/>
      <c r="D185" s="37"/>
      <c r="E185" s="37"/>
      <c r="F185" s="37"/>
      <c r="G185" s="37"/>
      <c r="H185" s="37"/>
      <c r="I185" s="37"/>
    </row>
    <row r="186" spans="1:9" ht="14.25" customHeight="1" x14ac:dyDescent="0.25">
      <c r="A186" s="37"/>
      <c r="B186" s="37"/>
      <c r="C186" s="37"/>
      <c r="D186" s="37"/>
      <c r="E186" s="37"/>
      <c r="F186" s="37"/>
      <c r="G186" s="37"/>
      <c r="H186" s="37"/>
      <c r="I186" s="37"/>
    </row>
    <row r="187" spans="1:9" ht="14.25" customHeight="1" x14ac:dyDescent="0.25">
      <c r="A187" s="37"/>
      <c r="B187" s="37"/>
      <c r="C187" s="37"/>
      <c r="D187" s="37"/>
      <c r="E187" s="37"/>
      <c r="F187" s="37"/>
      <c r="G187" s="37"/>
      <c r="H187" s="37"/>
      <c r="I187" s="37"/>
    </row>
    <row r="188" spans="1:9" ht="14.25" customHeight="1" x14ac:dyDescent="0.25">
      <c r="A188" s="37"/>
      <c r="B188" s="37"/>
      <c r="C188" s="37"/>
      <c r="D188" s="37"/>
      <c r="E188" s="37"/>
      <c r="F188" s="37"/>
      <c r="G188" s="37"/>
      <c r="H188" s="37"/>
      <c r="I188" s="37"/>
    </row>
    <row r="189" spans="1:9" ht="14.25" customHeight="1" x14ac:dyDescent="0.25">
      <c r="A189" s="37"/>
      <c r="B189" s="37"/>
      <c r="C189" s="37"/>
      <c r="D189" s="37"/>
      <c r="E189" s="37"/>
      <c r="F189" s="37"/>
      <c r="G189" s="37"/>
      <c r="H189" s="37"/>
      <c r="I189" s="37"/>
    </row>
    <row r="190" spans="1:9" ht="14.25" customHeight="1" x14ac:dyDescent="0.25">
      <c r="A190" s="37"/>
      <c r="B190" s="37"/>
      <c r="C190" s="37"/>
      <c r="D190" s="37"/>
      <c r="E190" s="37"/>
      <c r="F190" s="37"/>
      <c r="G190" s="37"/>
      <c r="H190" s="37"/>
      <c r="I190" s="37"/>
    </row>
    <row r="191" spans="1:9" ht="14.25" customHeight="1" x14ac:dyDescent="0.25">
      <c r="A191" s="37"/>
      <c r="B191" s="37"/>
      <c r="C191" s="37"/>
      <c r="D191" s="37"/>
      <c r="E191" s="37"/>
      <c r="F191" s="37"/>
      <c r="G191" s="37"/>
      <c r="H191" s="37"/>
      <c r="I191" s="37"/>
    </row>
    <row r="192" spans="1:9" ht="14.25" customHeight="1" x14ac:dyDescent="0.25">
      <c r="A192" s="37"/>
      <c r="B192" s="37"/>
      <c r="C192" s="37"/>
      <c r="D192" s="37"/>
      <c r="E192" s="37"/>
      <c r="F192" s="37"/>
      <c r="G192" s="37"/>
      <c r="H192" s="37"/>
      <c r="I192" s="37"/>
    </row>
    <row r="193" spans="1:9" ht="14.25" customHeight="1" x14ac:dyDescent="0.25">
      <c r="A193" s="37"/>
      <c r="B193" s="37"/>
      <c r="C193" s="37"/>
      <c r="D193" s="37"/>
      <c r="E193" s="37"/>
      <c r="F193" s="37"/>
      <c r="G193" s="37"/>
      <c r="H193" s="37"/>
      <c r="I193" s="37"/>
    </row>
    <row r="194" spans="1:9" ht="14.25" customHeight="1" x14ac:dyDescent="0.25">
      <c r="A194" s="37"/>
      <c r="B194" s="37"/>
      <c r="C194" s="37"/>
      <c r="D194" s="37"/>
      <c r="E194" s="37"/>
      <c r="F194" s="37"/>
      <c r="G194" s="37"/>
      <c r="H194" s="37"/>
      <c r="I194" s="37"/>
    </row>
    <row r="195" spans="1:9" ht="14.25" customHeight="1" x14ac:dyDescent="0.25">
      <c r="A195" s="37"/>
      <c r="B195" s="37"/>
      <c r="C195" s="37"/>
      <c r="D195" s="37"/>
      <c r="E195" s="37"/>
      <c r="F195" s="37"/>
      <c r="G195" s="37"/>
      <c r="H195" s="37"/>
      <c r="I195" s="37"/>
    </row>
    <row r="196" spans="1:9" ht="14.25" customHeight="1" x14ac:dyDescent="0.25">
      <c r="A196" s="37"/>
      <c r="B196" s="37"/>
      <c r="C196" s="37"/>
      <c r="D196" s="37"/>
      <c r="E196" s="37"/>
      <c r="F196" s="37"/>
      <c r="G196" s="37"/>
      <c r="H196" s="37"/>
      <c r="I196" s="37"/>
    </row>
    <row r="197" spans="1:9" ht="14.25" customHeight="1" x14ac:dyDescent="0.25">
      <c r="A197" s="37"/>
      <c r="B197" s="37"/>
      <c r="C197" s="37"/>
      <c r="D197" s="37"/>
      <c r="E197" s="37"/>
      <c r="F197" s="37"/>
      <c r="G197" s="37"/>
      <c r="H197" s="37"/>
      <c r="I197" s="37"/>
    </row>
    <row r="198" spans="1:9" ht="14.25" customHeight="1" x14ac:dyDescent="0.25">
      <c r="A198" s="37"/>
      <c r="B198" s="37"/>
      <c r="C198" s="37"/>
      <c r="D198" s="37"/>
      <c r="E198" s="37"/>
      <c r="F198" s="37"/>
      <c r="G198" s="37"/>
      <c r="H198" s="37"/>
      <c r="I198" s="37"/>
    </row>
    <row r="199" spans="1:9" ht="14.25" customHeight="1" x14ac:dyDescent="0.25">
      <c r="A199" s="37"/>
      <c r="B199" s="37"/>
      <c r="C199" s="37"/>
      <c r="D199" s="37"/>
      <c r="E199" s="37"/>
      <c r="F199" s="37"/>
      <c r="G199" s="37"/>
      <c r="H199" s="37"/>
      <c r="I199" s="37"/>
    </row>
    <row r="200" spans="1:9" ht="14.25" customHeight="1" x14ac:dyDescent="0.25">
      <c r="A200" s="37"/>
      <c r="B200" s="37"/>
      <c r="C200" s="37"/>
      <c r="D200" s="37"/>
      <c r="E200" s="37"/>
      <c r="F200" s="37"/>
      <c r="G200" s="37"/>
      <c r="H200" s="37"/>
      <c r="I200" s="37"/>
    </row>
    <row r="201" spans="1:9" ht="14.25" customHeight="1" x14ac:dyDescent="0.25">
      <c r="A201" s="37"/>
      <c r="B201" s="37"/>
      <c r="C201" s="37"/>
      <c r="D201" s="37"/>
      <c r="E201" s="37"/>
      <c r="F201" s="37"/>
      <c r="G201" s="37"/>
      <c r="H201" s="37"/>
      <c r="I201" s="37"/>
    </row>
    <row r="202" spans="1:9" ht="14.25" customHeight="1" x14ac:dyDescent="0.25">
      <c r="A202" s="37"/>
      <c r="B202" s="37"/>
      <c r="C202" s="37"/>
      <c r="D202" s="37"/>
      <c r="E202" s="37"/>
      <c r="F202" s="37"/>
      <c r="G202" s="37"/>
      <c r="H202" s="37"/>
      <c r="I202" s="37"/>
    </row>
    <row r="203" spans="1:9" ht="14.25" customHeight="1" x14ac:dyDescent="0.25">
      <c r="A203" s="37"/>
      <c r="B203" s="37"/>
      <c r="C203" s="37"/>
      <c r="D203" s="37"/>
      <c r="E203" s="37"/>
      <c r="F203" s="37"/>
      <c r="G203" s="37"/>
      <c r="H203" s="37"/>
      <c r="I203" s="37"/>
    </row>
    <row r="204" spans="1:9" ht="14.25" customHeight="1" x14ac:dyDescent="0.25">
      <c r="A204" s="37"/>
      <c r="B204" s="37"/>
      <c r="C204" s="37"/>
      <c r="D204" s="37"/>
      <c r="E204" s="37"/>
      <c r="F204" s="37"/>
      <c r="G204" s="37"/>
      <c r="H204" s="37"/>
      <c r="I204" s="37"/>
    </row>
    <row r="205" spans="1:9" ht="14.25" customHeight="1" x14ac:dyDescent="0.25">
      <c r="A205" s="37"/>
      <c r="B205" s="37"/>
      <c r="C205" s="37"/>
      <c r="D205" s="37"/>
      <c r="E205" s="37"/>
      <c r="F205" s="37"/>
      <c r="G205" s="37"/>
      <c r="H205" s="37"/>
      <c r="I205" s="37"/>
    </row>
    <row r="206" spans="1:9" ht="14.25" customHeight="1" x14ac:dyDescent="0.25">
      <c r="A206" s="37"/>
      <c r="B206" s="37"/>
      <c r="C206" s="37"/>
      <c r="D206" s="37"/>
      <c r="E206" s="37"/>
      <c r="F206" s="37"/>
      <c r="G206" s="37"/>
      <c r="H206" s="37"/>
      <c r="I206" s="37"/>
    </row>
    <row r="207" spans="1:9" ht="14.25" customHeight="1" x14ac:dyDescent="0.25">
      <c r="A207" s="37"/>
      <c r="B207" s="37"/>
      <c r="C207" s="37"/>
      <c r="D207" s="37"/>
      <c r="E207" s="37"/>
      <c r="F207" s="37"/>
      <c r="G207" s="37"/>
      <c r="H207" s="37"/>
      <c r="I207" s="37"/>
    </row>
    <row r="208" spans="1:9" ht="14.25" customHeight="1" x14ac:dyDescent="0.25">
      <c r="A208" s="37"/>
      <c r="B208" s="37"/>
      <c r="C208" s="37"/>
      <c r="D208" s="37"/>
      <c r="E208" s="37"/>
      <c r="F208" s="37"/>
      <c r="G208" s="37"/>
      <c r="H208" s="37"/>
      <c r="I208" s="37"/>
    </row>
    <row r="209" spans="1:9" ht="14.25" customHeight="1" x14ac:dyDescent="0.25">
      <c r="A209" s="37"/>
      <c r="B209" s="37"/>
      <c r="C209" s="37"/>
      <c r="D209" s="37"/>
      <c r="E209" s="37"/>
      <c r="F209" s="37"/>
      <c r="G209" s="37"/>
      <c r="H209" s="37"/>
      <c r="I209" s="37"/>
    </row>
    <row r="210" spans="1:9" ht="14.25" customHeight="1" x14ac:dyDescent="0.25">
      <c r="A210" s="37"/>
      <c r="B210" s="37"/>
      <c r="C210" s="37"/>
      <c r="D210" s="37"/>
      <c r="E210" s="37"/>
      <c r="F210" s="37"/>
      <c r="G210" s="37"/>
      <c r="H210" s="37"/>
      <c r="I210" s="37"/>
    </row>
    <row r="211" spans="1:9" ht="14.25" customHeight="1" x14ac:dyDescent="0.25">
      <c r="A211" s="37"/>
      <c r="B211" s="37"/>
      <c r="C211" s="37"/>
      <c r="D211" s="37"/>
      <c r="E211" s="37"/>
      <c r="F211" s="37"/>
      <c r="G211" s="37"/>
      <c r="H211" s="37"/>
      <c r="I211" s="37"/>
    </row>
    <row r="212" spans="1:9" ht="14.25" customHeight="1" x14ac:dyDescent="0.25">
      <c r="A212" s="37"/>
      <c r="B212" s="37"/>
      <c r="C212" s="37"/>
      <c r="D212" s="37"/>
      <c r="E212" s="37"/>
      <c r="F212" s="37"/>
      <c r="G212" s="37"/>
      <c r="H212" s="37"/>
      <c r="I212" s="37"/>
    </row>
    <row r="213" spans="1:9" ht="14.25" customHeight="1" x14ac:dyDescent="0.25">
      <c r="A213" s="37"/>
      <c r="B213" s="37"/>
      <c r="C213" s="37"/>
      <c r="D213" s="37"/>
      <c r="E213" s="37"/>
      <c r="F213" s="37"/>
      <c r="G213" s="37"/>
      <c r="H213" s="37"/>
      <c r="I213" s="37"/>
    </row>
  </sheetData>
  <mergeCells count="5">
    <mergeCell ref="A2:I3"/>
    <mergeCell ref="A4:H4"/>
    <mergeCell ref="A6:I8"/>
    <mergeCell ref="A9:H9"/>
    <mergeCell ref="A11:I11"/>
  </mergeCells>
  <dataValidations count="3">
    <dataValidation type="list" allowBlank="1" sqref="D14:D213" xr:uid="{00000000-0002-0000-0300-000000000000}">
      <formula1>"Resident,Non-Resident"</formula1>
      <formula2>0</formula2>
    </dataValidation>
    <dataValidation type="list" allowBlank="1" sqref="E14:E213" xr:uid="{00000000-0002-0000-0300-000001000000}">
      <formula1>"Company,Firm,Individual/HUF,Other"</formula1>
      <formula2>0</formula2>
    </dataValidation>
    <dataValidation type="list" allowBlank="1" sqref="G14:G213" xr:uid="{00000000-0002-0000-0300-000002000000}">
      <formula1>"Yes,No"</formula1>
      <formula2>0</formula2>
    </dataValidation>
  </dataValidations>
  <pageMargins left="0.25" right="0.25" top="0.4" bottom="0.4"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I518"/>
  <sheetViews>
    <sheetView showGridLines="0" zoomScaleNormal="100" workbookViewId="0">
      <pane xSplit="7" ySplit="9" topLeftCell="H10" activePane="bottomRight" state="frozen"/>
      <selection pane="topRight" activeCell="AH1" sqref="AH1"/>
      <selection pane="bottomLeft" activeCell="A10" sqref="A10"/>
      <selection pane="bottomRight" sqref="A1:XFD1048576"/>
    </sheetView>
  </sheetViews>
  <sheetFormatPr defaultColWidth="8.7109375" defaultRowHeight="15" x14ac:dyDescent="0.25"/>
  <cols>
    <col min="1" max="1" width="6" style="62" customWidth="1"/>
    <col min="2" max="3" width="14" style="62" customWidth="1"/>
    <col min="4" max="4" width="16" style="62" customWidth="1"/>
    <col min="5" max="5" width="14" style="62" customWidth="1"/>
    <col min="6" max="6" width="12" style="62" customWidth="1"/>
    <col min="7" max="7" width="14" style="62" customWidth="1"/>
    <col min="8" max="8" width="27" style="62" customWidth="1"/>
    <col min="9" max="9" width="30" style="62" customWidth="1"/>
    <col min="10" max="10" width="18" style="62" customWidth="1"/>
    <col min="11" max="11" width="17" style="62" customWidth="1"/>
    <col min="12" max="12" width="20" style="62" customWidth="1"/>
    <col min="13" max="13" width="22" style="62" customWidth="1"/>
    <col min="14" max="14" width="20" style="62" customWidth="1"/>
    <col min="15" max="15" width="16" style="62" customWidth="1"/>
    <col min="16" max="16" width="20" style="62" customWidth="1"/>
    <col min="17" max="17" width="18" style="62" customWidth="1"/>
    <col min="18" max="21" width="20" style="62" customWidth="1"/>
    <col min="22" max="22" width="24" style="62" customWidth="1"/>
    <col min="23" max="24" width="16" style="62" customWidth="1"/>
    <col min="25" max="25" width="18" style="62" customWidth="1"/>
    <col min="26" max="26" width="16" style="62" customWidth="1"/>
    <col min="27" max="28" width="18" style="62" customWidth="1"/>
    <col min="29" max="30" width="20" style="62" customWidth="1"/>
    <col min="31" max="31" width="18" style="62" customWidth="1"/>
    <col min="32" max="33" width="20" style="62" customWidth="1"/>
    <col min="34" max="35" width="32" style="62" customWidth="1"/>
    <col min="36" max="16384" width="8.7109375" style="62"/>
  </cols>
  <sheetData>
    <row r="2" spans="1:35" ht="14.25" customHeight="1" x14ac:dyDescent="0.25">
      <c r="A2" s="12" t="s">
        <v>0</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35" ht="14.25" customHeight="1" x14ac:dyDescent="0.2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ht="15" customHeight="1" x14ac:dyDescent="0.25">
      <c r="A4" s="11" t="s">
        <v>1</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row>
    <row r="6" spans="1:35" ht="14.25" customHeight="1" x14ac:dyDescent="0.25">
      <c r="A6" s="10" t="s">
        <v>336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14.25" customHeight="1" x14ac:dyDescent="0.2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row>
    <row r="8" spans="1:35" ht="14.25" customHeight="1" x14ac:dyDescent="0.2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row>
    <row r="9" spans="1:35" ht="15" customHeight="1" x14ac:dyDescent="0.25">
      <c r="A9" s="9" t="s">
        <v>337</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row>
    <row r="11" spans="1:35" ht="14.25" customHeight="1" x14ac:dyDescent="0.25">
      <c r="A11" s="56" t="s">
        <v>338</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row>
    <row r="13" spans="1:35" ht="31.5" customHeight="1" x14ac:dyDescent="0.25">
      <c r="A13" s="18" t="s">
        <v>339</v>
      </c>
      <c r="B13" s="18" t="s">
        <v>340</v>
      </c>
      <c r="C13" s="18" t="s">
        <v>341</v>
      </c>
      <c r="D13" s="18" t="s">
        <v>342</v>
      </c>
      <c r="E13" s="18" t="s">
        <v>343</v>
      </c>
      <c r="F13" s="18" t="s">
        <v>344</v>
      </c>
      <c r="G13" s="18" t="s">
        <v>222</v>
      </c>
      <c r="H13" s="18" t="s">
        <v>345</v>
      </c>
      <c r="I13" s="18" t="s">
        <v>60</v>
      </c>
      <c r="J13" s="18" t="s">
        <v>346</v>
      </c>
      <c r="K13" s="18" t="s">
        <v>347</v>
      </c>
      <c r="L13" s="18" t="s">
        <v>348</v>
      </c>
      <c r="M13" s="18" t="s">
        <v>349</v>
      </c>
      <c r="N13" s="18" t="s">
        <v>350</v>
      </c>
      <c r="O13" s="18" t="s">
        <v>351</v>
      </c>
      <c r="P13" s="18" t="s">
        <v>352</v>
      </c>
      <c r="Q13" s="18" t="s">
        <v>353</v>
      </c>
      <c r="R13" s="18" t="s">
        <v>354</v>
      </c>
      <c r="S13" s="18" t="s">
        <v>355</v>
      </c>
      <c r="T13" s="18" t="s">
        <v>65</v>
      </c>
      <c r="U13" s="18" t="s">
        <v>66</v>
      </c>
      <c r="V13" s="18" t="s">
        <v>356</v>
      </c>
      <c r="W13" s="18" t="s">
        <v>357</v>
      </c>
      <c r="X13" s="18" t="s">
        <v>358</v>
      </c>
      <c r="Y13" s="18" t="s">
        <v>359</v>
      </c>
      <c r="Z13" s="18" t="s">
        <v>360</v>
      </c>
      <c r="AA13" s="18" t="s">
        <v>361</v>
      </c>
      <c r="AB13" s="18" t="s">
        <v>362</v>
      </c>
      <c r="AC13" s="18" t="s">
        <v>363</v>
      </c>
      <c r="AD13" s="18" t="s">
        <v>364</v>
      </c>
      <c r="AE13" s="18" t="s">
        <v>365</v>
      </c>
      <c r="AF13" s="18" t="s">
        <v>366</v>
      </c>
      <c r="AG13" s="18" t="s">
        <v>367</v>
      </c>
      <c r="AH13" s="18" t="s">
        <v>368</v>
      </c>
      <c r="AI13" s="18" t="s">
        <v>369</v>
      </c>
    </row>
    <row r="14" spans="1:35" ht="27.75" customHeight="1" x14ac:dyDescent="0.25">
      <c r="A14" s="38">
        <f t="shared" ref="A14:A77" si="0">IF(D14="","",ROW()-13)</f>
        <v>1</v>
      </c>
      <c r="B14" s="39">
        <v>46127</v>
      </c>
      <c r="C14" s="39"/>
      <c r="D14" s="40">
        <f t="shared" ref="D14:D77" si="1">IF(AND(B14="",C14=""),"",IF(B14="",C14,IF(C14="",B14,MIN(B14,C14))))</f>
        <v>46127</v>
      </c>
      <c r="E14" s="38" t="str">
        <f t="shared" ref="E14:E77" si="2">IF(D14="","",TEXT(D14,"mmm-yy"))</f>
        <v>Apr-26</v>
      </c>
      <c r="F14" s="38" t="str">
        <f t="shared" ref="F14:F77" si="3">IF(D14="","","Q"&amp;ROUNDUP(MONTH(D14)/3,0))</f>
        <v>Q2</v>
      </c>
      <c r="G14" s="37" t="s">
        <v>230</v>
      </c>
      <c r="H14" s="38" t="str">
        <f>IFERROR(VLOOKUP(G14,'Vendor Master'!$A$14:$I$213,2,FALSE()),"")</f>
        <v>BuildRight Construction Pvt Ltd</v>
      </c>
      <c r="I14" s="37" t="s">
        <v>77</v>
      </c>
      <c r="J14" s="41">
        <v>200000</v>
      </c>
      <c r="K14" s="41">
        <v>36000</v>
      </c>
      <c r="L14" s="41"/>
      <c r="M14" s="42">
        <f t="shared" ref="M14:M77" si="4">SUM(J14:L14)</f>
        <v>236000</v>
      </c>
      <c r="N14" s="37" t="s">
        <v>235</v>
      </c>
      <c r="O14" s="37" t="s">
        <v>370</v>
      </c>
      <c r="P14" s="41"/>
      <c r="Q14" s="42">
        <f t="shared" ref="Q14:Q77" si="5">IF(O14="Basic",J14,IF(O14="Gross",M14,IF(O14="Manual",P14,J14)))</f>
        <v>200000</v>
      </c>
      <c r="R14" s="42">
        <f>IF(ROW()=14,0,IF(OR(G14="",I14="",D14=""),0,SUMIFS($Q13:Q$14,$G13:G$14,G14,$I13:I$14,I14,$D13:D$14,"&gt;="&amp;DATE(IF(MONTH(D14)&gt;=4,YEAR(D14),YEAR(D14)-1),4,1),$D13:D$14,"&lt;"&amp;DATE(IF(MONTH(D14)&gt;=4,YEAR(D14)+1,YEAR(D14)),4,1))))</f>
        <v>0</v>
      </c>
      <c r="S14" s="42">
        <f t="shared" ref="S14:S77" si="6">R14+Q14</f>
        <v>200000</v>
      </c>
      <c r="T14" s="42">
        <f>IFERROR(VLOOKUP(I14,'Section Master'!$A$14:$J$100,6,FALSE()),0)</f>
        <v>30000</v>
      </c>
      <c r="U14" s="42">
        <f>IFERROR(VLOOKUP(I14,'Section Master'!$A$14:$J$100,7,FALSE()),0)</f>
        <v>100000</v>
      </c>
      <c r="V14" s="38" t="str">
        <f>IF(I14="","",IFERROR(IF(VLOOKUP(I14,'Section Master'!$A$14:$J$100,8,FALSE())="Excess over aggregate",IF(S14&gt;U14,"Threshold exceeded","Below threshold"),IF(VLOOKUP(I14,'Section Master'!$A$14:$J$100,8,FALSE())="Single or aggregate gate",IF(OR(Q14&gt;T14,S14&gt;U14),"Threshold exceeded","Below threshold"),IF(VLOOKUP(I14,'Section Master'!$A$14:$J$100,8,FALSE())="Aggregate gate",IF(S14&gt;U14,"Threshold exceeded","Below threshold"),IF(VLOOKUP(I14,'Section Master'!$A$14:$J$100,8,FALSE())="No threshold","Applicable","Manual review")))),"Manual review"))</f>
        <v>Threshold exceeded</v>
      </c>
      <c r="W14" s="43">
        <f>IFERROR(VLOOKUP(I14,'Section Master'!$A$14:$J$100,5,FALSE()),0)</f>
        <v>0.02</v>
      </c>
      <c r="X14" s="44"/>
      <c r="Y14" s="42">
        <f>IF(I14="","",IF(V14="Below threshold",0,ROUND(IF(IFERROR(VLOOKUP(I14,'Section Master'!$A$14:$J$100,8,FALSE()),"")="Excess over aggregate",MAX(0,S14-MAX(U14,R14)),Q14)*IF(X14&lt;&gt;"",X14,W14),0)))</f>
        <v>4000</v>
      </c>
      <c r="Z14" s="39">
        <v>46127</v>
      </c>
      <c r="AA14" s="40">
        <f t="shared" ref="AA14:AA77" si="7">IF(Z14="","",IF(OR(I14="Immovable Property",I14="Rent - Specified Individual/HUF",I14="Specified Individual/HUF - 194M",I14="Virtual Digital Asset"),EOMONTH(Z14,0)+30,IF(MONTH(Z14)=3,DATE(YEAR(Z14),4,30),DATE(YEAR(Z14),MONTH(Z14)+1,7))))</f>
        <v>46149</v>
      </c>
      <c r="AB14" s="39">
        <v>46148</v>
      </c>
      <c r="AC14" s="42">
        <f t="shared" ref="AC14:AC77" si="8">IF(OR(D14="",Z14="",Y14=0),0,IF(Z14&lt;=D14,0,ROUND(Y14*1%*(12*(YEAR(Z14)-YEAR(D14))+MONTH(Z14)-MONTH(D14)+IF(DAY(Z14)&gt;DAY(D14),1,0)),0)))</f>
        <v>0</v>
      </c>
      <c r="AD14" s="42">
        <f t="shared" ref="AD14:AD77" si="9">IF(OR(Z14="",AB14="",Y14=0),0,IF(AB14&lt;=Z14,0,ROUND(Y14*1.5%*(12*(YEAR(AB14)-YEAR(Z14))+MONTH(AB14)-MONTH(Z14)+IF(DAY(AB14)&gt;DAY(Z14),1,0)),0)))</f>
        <v>60</v>
      </c>
      <c r="AE14" s="42">
        <f t="shared" ref="AE14:AE77" si="10">AC14+AD14</f>
        <v>60</v>
      </c>
      <c r="AF14" s="37"/>
      <c r="AG14" s="38" t="str">
        <f t="shared" ref="AG14:AG77" si="11">IF(D14="","",IF(Y14=0,"No TDS",IF(AB14="","Outstanding",IF(AB14&lt;=AA14,"Deposited on time","Deposited late"))))</f>
        <v>Deposited on time</v>
      </c>
      <c r="AH14" s="38" t="str">
        <f t="shared" ref="AH14:AH77" si="12">IF(D14="","",IF(D14&lt;DATE(2026,4,1),"Income Tax Act, 1961","Income Tax Act, 2025 — Section 393 / applicable table item"))</f>
        <v>Income Tax Act, 2025 — Section 393 / applicable table item</v>
      </c>
      <c r="AI14" s="37"/>
    </row>
    <row r="15" spans="1:35" ht="27.75" customHeight="1" x14ac:dyDescent="0.25">
      <c r="A15" s="31">
        <f t="shared" si="0"/>
        <v>2</v>
      </c>
      <c r="B15" s="39">
        <v>46132</v>
      </c>
      <c r="C15" s="39"/>
      <c r="D15" s="45">
        <f t="shared" si="1"/>
        <v>46132</v>
      </c>
      <c r="E15" s="31" t="str">
        <f t="shared" si="2"/>
        <v>Apr-26</v>
      </c>
      <c r="F15" s="31" t="str">
        <f t="shared" si="3"/>
        <v>Q2</v>
      </c>
      <c r="G15" s="37" t="s">
        <v>238</v>
      </c>
      <c r="H15" s="31" t="str">
        <f>IFERROR(VLOOKUP(G15,'Vendor Master'!$A$14:$I$213,2,FALSE()),"")</f>
        <v>Ramesh Enterprises</v>
      </c>
      <c r="I15" s="37" t="s">
        <v>70</v>
      </c>
      <c r="J15" s="41">
        <v>45000</v>
      </c>
      <c r="K15" s="41">
        <v>8100</v>
      </c>
      <c r="L15" s="41"/>
      <c r="M15" s="33">
        <f t="shared" si="4"/>
        <v>53100</v>
      </c>
      <c r="N15" s="37" t="s">
        <v>235</v>
      </c>
      <c r="O15" s="37" t="s">
        <v>370</v>
      </c>
      <c r="P15" s="41"/>
      <c r="Q15" s="33">
        <f t="shared" si="5"/>
        <v>45000</v>
      </c>
      <c r="R15" s="33">
        <f>IF(ROW()=14,0,IF(OR(G15="",I15="",D15=""),0,SUMIFS($Q$14:Q14,$G$14:G14,G15,$I$14:I14,I15,$D$14:D14,"&gt;="&amp;DATE(IF(MONTH(D15)&gt;=4,YEAR(D15),YEAR(D15)-1),4,1),$D$14:D14,"&lt;"&amp;DATE(IF(MONTH(D15)&gt;=4,YEAR(D15)+1,YEAR(D15)),4,1))))</f>
        <v>0</v>
      </c>
      <c r="S15" s="33">
        <f t="shared" si="6"/>
        <v>45000</v>
      </c>
      <c r="T15" s="33">
        <f>IFERROR(VLOOKUP(I15,'Section Master'!$A$14:$J$100,6,FALSE()),0)</f>
        <v>30000</v>
      </c>
      <c r="U15" s="33">
        <f>IFERROR(VLOOKUP(I15,'Section Master'!$A$14:$J$100,7,FALSE()),0)</f>
        <v>100000</v>
      </c>
      <c r="V15" s="31" t="str">
        <f>IF(I15="","",IFERROR(IF(VLOOKUP(I15,'Section Master'!$A$14:$J$100,8,FALSE())="Excess over aggregate",IF(S15&gt;U15,"Threshold exceeded","Below threshold"),IF(VLOOKUP(I15,'Section Master'!$A$14:$J$100,8,FALSE())="Single or aggregate gate",IF(OR(Q15&gt;T15,S15&gt;U15),"Threshold exceeded","Below threshold"),IF(VLOOKUP(I15,'Section Master'!$A$14:$J$100,8,FALSE())="Aggregate gate",IF(S15&gt;U15,"Threshold exceeded","Below threshold"),IF(VLOOKUP(I15,'Section Master'!$A$14:$J$100,8,FALSE())="No threshold","Applicable","Manual review")))),"Manual review"))</f>
        <v>Threshold exceeded</v>
      </c>
      <c r="W15" s="46">
        <f>IFERROR(VLOOKUP(I15,'Section Master'!$A$14:$J$100,5,FALSE()),0)</f>
        <v>0.01</v>
      </c>
      <c r="X15" s="44"/>
      <c r="Y15" s="33">
        <f>IF(I15="","",IF(V15="Below threshold",0,ROUND(IF(IFERROR(VLOOKUP(I15,'Section Master'!$A$14:$J$100,8,FALSE()),"")="Excess over aggregate",MAX(0,S15-MAX(U15,R15)),Q15)*IF(X15&lt;&gt;"",X15,W15),0)))</f>
        <v>450</v>
      </c>
      <c r="Z15" s="39">
        <v>46132</v>
      </c>
      <c r="AA15" s="45">
        <f t="shared" si="7"/>
        <v>46149</v>
      </c>
      <c r="AB15" s="39">
        <v>46149</v>
      </c>
      <c r="AC15" s="33">
        <f t="shared" si="8"/>
        <v>0</v>
      </c>
      <c r="AD15" s="33">
        <f t="shared" si="9"/>
        <v>7</v>
      </c>
      <c r="AE15" s="33">
        <f t="shared" si="10"/>
        <v>7</v>
      </c>
      <c r="AF15" s="37"/>
      <c r="AG15" s="31" t="str">
        <f t="shared" si="11"/>
        <v>Deposited on time</v>
      </c>
      <c r="AH15" s="31" t="str">
        <f t="shared" si="12"/>
        <v>Income Tax Act, 2025 — Section 393 / applicable table item</v>
      </c>
      <c r="AI15" s="37"/>
    </row>
    <row r="16" spans="1:35" ht="27.75" customHeight="1" x14ac:dyDescent="0.25">
      <c r="A16" s="38">
        <f t="shared" si="0"/>
        <v>3</v>
      </c>
      <c r="B16" s="39">
        <v>46147</v>
      </c>
      <c r="C16" s="39"/>
      <c r="D16" s="40">
        <f t="shared" si="1"/>
        <v>46147</v>
      </c>
      <c r="E16" s="38" t="str">
        <f t="shared" si="2"/>
        <v>May-26</v>
      </c>
      <c r="F16" s="38" t="str">
        <f t="shared" si="3"/>
        <v>Q2</v>
      </c>
      <c r="G16" s="37" t="s">
        <v>244</v>
      </c>
      <c r="H16" s="38" t="str">
        <f>IFERROR(VLOOKUP(G16,'Vendor Master'!$A$14:$I$213,2,FALSE()),"")</f>
        <v>Sharma &amp; Co, Chartered Accountants</v>
      </c>
      <c r="I16" s="37" t="s">
        <v>79</v>
      </c>
      <c r="J16" s="41">
        <v>80000</v>
      </c>
      <c r="K16" s="41">
        <v>14400</v>
      </c>
      <c r="L16" s="41"/>
      <c r="M16" s="42">
        <f t="shared" si="4"/>
        <v>94400</v>
      </c>
      <c r="N16" s="37" t="s">
        <v>235</v>
      </c>
      <c r="O16" s="37" t="s">
        <v>370</v>
      </c>
      <c r="P16" s="41"/>
      <c r="Q16" s="42">
        <f t="shared" si="5"/>
        <v>80000</v>
      </c>
      <c r="R16" s="42">
        <f>IF(ROW()=14,0,IF(OR(G16="",I16="",D16=""),0,SUMIFS($Q$14:Q15,$G$14:G15,G16,$I$14:I15,I16,$D$14:D15,"&gt;="&amp;DATE(IF(MONTH(D16)&gt;=4,YEAR(D16),YEAR(D16)-1),4,1),$D$14:D15,"&lt;"&amp;DATE(IF(MONTH(D16)&gt;=4,YEAR(D16)+1,YEAR(D16)),4,1))))</f>
        <v>0</v>
      </c>
      <c r="S16" s="42">
        <f t="shared" si="6"/>
        <v>80000</v>
      </c>
      <c r="T16" s="42">
        <f>IFERROR(VLOOKUP(I16,'Section Master'!$A$14:$J$100,6,FALSE()),0)</f>
        <v>0</v>
      </c>
      <c r="U16" s="42">
        <f>IFERROR(VLOOKUP(I16,'Section Master'!$A$14:$J$100,7,FALSE()),0)</f>
        <v>50000</v>
      </c>
      <c r="V16" s="38" t="str">
        <f>IF(I16="","",IFERROR(IF(VLOOKUP(I16,'Section Master'!$A$14:$J$100,8,FALSE())="Excess over aggregate",IF(S16&gt;U16,"Threshold exceeded","Below threshold"),IF(VLOOKUP(I16,'Section Master'!$A$14:$J$100,8,FALSE())="Single or aggregate gate",IF(OR(Q16&gt;T16,S16&gt;U16),"Threshold exceeded","Below threshold"),IF(VLOOKUP(I16,'Section Master'!$A$14:$J$100,8,FALSE())="Aggregate gate",IF(S16&gt;U16,"Threshold exceeded","Below threshold"),IF(VLOOKUP(I16,'Section Master'!$A$14:$J$100,8,FALSE())="No threshold","Applicable","Manual review")))),"Manual review"))</f>
        <v>Threshold exceeded</v>
      </c>
      <c r="W16" s="43">
        <f>IFERROR(VLOOKUP(I16,'Section Master'!$A$14:$J$100,5,FALSE()),0)</f>
        <v>0.1</v>
      </c>
      <c r="X16" s="44"/>
      <c r="Y16" s="42">
        <f>IF(I16="","",IF(V16="Below threshold",0,ROUND(IF(IFERROR(VLOOKUP(I16,'Section Master'!$A$14:$J$100,8,FALSE()),"")="Excess over aggregate",MAX(0,S16-MAX(U16,R16)),Q16)*IF(X16&lt;&gt;"",X16,W16),0)))</f>
        <v>8000</v>
      </c>
      <c r="Z16" s="39">
        <v>46147</v>
      </c>
      <c r="AA16" s="40">
        <f t="shared" si="7"/>
        <v>46180</v>
      </c>
      <c r="AB16" s="39">
        <v>46180</v>
      </c>
      <c r="AC16" s="42">
        <f t="shared" si="8"/>
        <v>0</v>
      </c>
      <c r="AD16" s="42">
        <f t="shared" si="9"/>
        <v>240</v>
      </c>
      <c r="AE16" s="42">
        <f t="shared" si="10"/>
        <v>240</v>
      </c>
      <c r="AF16" s="37"/>
      <c r="AG16" s="38" t="str">
        <f t="shared" si="11"/>
        <v>Deposited on time</v>
      </c>
      <c r="AH16" s="38" t="str">
        <f t="shared" si="12"/>
        <v>Income Tax Act, 2025 — Section 393 / applicable table item</v>
      </c>
      <c r="AI16" s="37"/>
    </row>
    <row r="17" spans="1:35" ht="27.75" customHeight="1" x14ac:dyDescent="0.25">
      <c r="A17" s="31">
        <f t="shared" si="0"/>
        <v>4</v>
      </c>
      <c r="B17" s="39">
        <v>46152</v>
      </c>
      <c r="C17" s="39"/>
      <c r="D17" s="45">
        <f t="shared" si="1"/>
        <v>46152</v>
      </c>
      <c r="E17" s="31" t="str">
        <f t="shared" si="2"/>
        <v>May-26</v>
      </c>
      <c r="F17" s="31" t="str">
        <f t="shared" si="3"/>
        <v>Q2</v>
      </c>
      <c r="G17" s="37" t="s">
        <v>250</v>
      </c>
      <c r="H17" s="31" t="str">
        <f>IFERROR(VLOOKUP(G17,'Vendor Master'!$A$14:$I$213,2,FALSE()),"")</f>
        <v>NetCore IT Solutions Pvt Ltd</v>
      </c>
      <c r="I17" s="37" t="s">
        <v>86</v>
      </c>
      <c r="J17" s="41">
        <v>120000</v>
      </c>
      <c r="K17" s="41">
        <v>21600</v>
      </c>
      <c r="L17" s="41"/>
      <c r="M17" s="33">
        <f t="shared" si="4"/>
        <v>141600</v>
      </c>
      <c r="N17" s="37" t="s">
        <v>235</v>
      </c>
      <c r="O17" s="37" t="s">
        <v>370</v>
      </c>
      <c r="P17" s="41"/>
      <c r="Q17" s="33">
        <f t="shared" si="5"/>
        <v>120000</v>
      </c>
      <c r="R17" s="33">
        <f>IF(ROW()=14,0,IF(OR(G17="",I17="",D17=""),0,SUMIFS($Q$14:Q16,$G$14:G16,G17,$I$14:I16,I17,$D$14:D16,"&gt;="&amp;DATE(IF(MONTH(D17)&gt;=4,YEAR(D17),YEAR(D17)-1),4,1),$D$14:D16,"&lt;"&amp;DATE(IF(MONTH(D17)&gt;=4,YEAR(D17)+1,YEAR(D17)),4,1))))</f>
        <v>0</v>
      </c>
      <c r="S17" s="33">
        <f t="shared" si="6"/>
        <v>120000</v>
      </c>
      <c r="T17" s="33">
        <f>IFERROR(VLOOKUP(I17,'Section Master'!$A$14:$J$100,6,FALSE()),0)</f>
        <v>0</v>
      </c>
      <c r="U17" s="33">
        <f>IFERROR(VLOOKUP(I17,'Section Master'!$A$14:$J$100,7,FALSE()),0)</f>
        <v>50000</v>
      </c>
      <c r="V17" s="31" t="str">
        <f>IF(I17="","",IFERROR(IF(VLOOKUP(I17,'Section Master'!$A$14:$J$100,8,FALSE())="Excess over aggregate",IF(S17&gt;U17,"Threshold exceeded","Below threshold"),IF(VLOOKUP(I17,'Section Master'!$A$14:$J$100,8,FALSE())="Single or aggregate gate",IF(OR(Q17&gt;T17,S17&gt;U17),"Threshold exceeded","Below threshold"),IF(VLOOKUP(I17,'Section Master'!$A$14:$J$100,8,FALSE())="Aggregate gate",IF(S17&gt;U17,"Threshold exceeded","Below threshold"),IF(VLOOKUP(I17,'Section Master'!$A$14:$J$100,8,FALSE())="No threshold","Applicable","Manual review")))),"Manual review"))</f>
        <v>Threshold exceeded</v>
      </c>
      <c r="W17" s="46">
        <f>IFERROR(VLOOKUP(I17,'Section Master'!$A$14:$J$100,5,FALSE()),0)</f>
        <v>0.02</v>
      </c>
      <c r="X17" s="44"/>
      <c r="Y17" s="33">
        <f>IF(I17="","",IF(V17="Below threshold",0,ROUND(IF(IFERROR(VLOOKUP(I17,'Section Master'!$A$14:$J$100,8,FALSE()),"")="Excess over aggregate",MAX(0,S17-MAX(U17,R17)),Q17)*IF(X17&lt;&gt;"",X17,W17),0)))</f>
        <v>2400</v>
      </c>
      <c r="Z17" s="39">
        <v>46152</v>
      </c>
      <c r="AA17" s="45">
        <f t="shared" si="7"/>
        <v>46180</v>
      </c>
      <c r="AB17" s="39">
        <v>46193</v>
      </c>
      <c r="AC17" s="33">
        <f t="shared" si="8"/>
        <v>0</v>
      </c>
      <c r="AD17" s="33">
        <f t="shared" si="9"/>
        <v>72</v>
      </c>
      <c r="AE17" s="33">
        <f t="shared" si="10"/>
        <v>72</v>
      </c>
      <c r="AF17" s="37"/>
      <c r="AG17" s="31" t="str">
        <f t="shared" si="11"/>
        <v>Deposited late</v>
      </c>
      <c r="AH17" s="31" t="str">
        <f t="shared" si="12"/>
        <v>Income Tax Act, 2025 — Section 393 / applicable table item</v>
      </c>
      <c r="AI17" s="37"/>
    </row>
    <row r="18" spans="1:35" ht="27.75" customHeight="1" x14ac:dyDescent="0.25">
      <c r="A18" s="38">
        <f t="shared" si="0"/>
        <v>5</v>
      </c>
      <c r="B18" s="39">
        <v>46174</v>
      </c>
      <c r="C18" s="39"/>
      <c r="D18" s="40">
        <f t="shared" si="1"/>
        <v>46174</v>
      </c>
      <c r="E18" s="38" t="str">
        <f t="shared" si="2"/>
        <v>Jun-26</v>
      </c>
      <c r="F18" s="38" t="str">
        <f t="shared" si="3"/>
        <v>Q2</v>
      </c>
      <c r="G18" s="37" t="s">
        <v>260</v>
      </c>
      <c r="H18" s="38" t="str">
        <f>IFERROR(VLOOKUP(G18,'Vendor Master'!$A$14:$I$213,2,FALSE()),"")</f>
        <v>EquipRent Hire Services</v>
      </c>
      <c r="I18" s="37" t="s">
        <v>96</v>
      </c>
      <c r="J18" s="41">
        <v>55000</v>
      </c>
      <c r="K18" s="41">
        <v>9900</v>
      </c>
      <c r="L18" s="41"/>
      <c r="M18" s="42">
        <f t="shared" si="4"/>
        <v>64900</v>
      </c>
      <c r="N18" s="37" t="s">
        <v>235</v>
      </c>
      <c r="O18" s="37" t="s">
        <v>370</v>
      </c>
      <c r="P18" s="41"/>
      <c r="Q18" s="42">
        <f t="shared" si="5"/>
        <v>55000</v>
      </c>
      <c r="R18" s="42">
        <f>IF(ROW()=14,0,IF(OR(G18="",I18="",D18=""),0,SUMIFS($Q$14:Q17,$G$14:G17,G18,$I$14:I17,I18,$D$14:D17,"&gt;="&amp;DATE(IF(MONTH(D18)&gt;=4,YEAR(D18),YEAR(D18)-1),4,1),$D$14:D17,"&lt;"&amp;DATE(IF(MONTH(D18)&gt;=4,YEAR(D18)+1,YEAR(D18)),4,1))))</f>
        <v>0</v>
      </c>
      <c r="S18" s="42">
        <f t="shared" si="6"/>
        <v>55000</v>
      </c>
      <c r="T18" s="42">
        <f>IFERROR(VLOOKUP(I18,'Section Master'!$A$14:$J$100,6,FALSE()),0)</f>
        <v>0</v>
      </c>
      <c r="U18" s="42">
        <f>IFERROR(VLOOKUP(I18,'Section Master'!$A$14:$J$100,7,FALSE()),0)</f>
        <v>600000</v>
      </c>
      <c r="V18" s="38" t="str">
        <f>IF(I18="","",IFERROR(IF(VLOOKUP(I18,'Section Master'!$A$14:$J$100,8,FALSE())="Excess over aggregate",IF(S18&gt;U18,"Threshold exceeded","Below threshold"),IF(VLOOKUP(I18,'Section Master'!$A$14:$J$100,8,FALSE())="Single or aggregate gate",IF(OR(Q18&gt;T18,S18&gt;U18),"Threshold exceeded","Below threshold"),IF(VLOOKUP(I18,'Section Master'!$A$14:$J$100,8,FALSE())="Aggregate gate",IF(S18&gt;U18,"Threshold exceeded","Below threshold"),IF(VLOOKUP(I18,'Section Master'!$A$14:$J$100,8,FALSE())="No threshold","Applicable","Manual review")))),"Manual review"))</f>
        <v>Below threshold</v>
      </c>
      <c r="W18" s="43">
        <f>IFERROR(VLOOKUP(I18,'Section Master'!$A$14:$J$100,5,FALSE()),0)</f>
        <v>0.02</v>
      </c>
      <c r="X18" s="44"/>
      <c r="Y18" s="42">
        <f>IF(I18="","",IF(V18="Below threshold",0,ROUND(IF(IFERROR(VLOOKUP(I18,'Section Master'!$A$14:$J$100,8,FALSE()),"")="Excess over aggregate",MAX(0,S18-MAX(U18,R18)),Q18)*IF(X18&lt;&gt;"",X18,W18),0)))</f>
        <v>0</v>
      </c>
      <c r="Z18" s="39">
        <v>46174</v>
      </c>
      <c r="AA18" s="40">
        <f t="shared" si="7"/>
        <v>46210</v>
      </c>
      <c r="AB18" s="39">
        <v>46210</v>
      </c>
      <c r="AC18" s="42">
        <f t="shared" si="8"/>
        <v>0</v>
      </c>
      <c r="AD18" s="42">
        <f t="shared" si="9"/>
        <v>0</v>
      </c>
      <c r="AE18" s="42">
        <f t="shared" si="10"/>
        <v>0</v>
      </c>
      <c r="AF18" s="37"/>
      <c r="AG18" s="38" t="str">
        <f t="shared" si="11"/>
        <v>No TDS</v>
      </c>
      <c r="AH18" s="38" t="str">
        <f t="shared" si="12"/>
        <v>Income Tax Act, 2025 — Section 393 / applicable table item</v>
      </c>
      <c r="AI18" s="37"/>
    </row>
    <row r="19" spans="1:35" ht="27.75" customHeight="1" x14ac:dyDescent="0.25">
      <c r="A19" s="31">
        <f t="shared" si="0"/>
        <v>6</v>
      </c>
      <c r="B19" s="39">
        <v>46204</v>
      </c>
      <c r="C19" s="39"/>
      <c r="D19" s="45">
        <f t="shared" si="1"/>
        <v>46204</v>
      </c>
      <c r="E19" s="31" t="str">
        <f t="shared" si="2"/>
        <v>Jul-26</v>
      </c>
      <c r="F19" s="31" t="str">
        <f t="shared" si="3"/>
        <v>Q3</v>
      </c>
      <c r="G19" s="37" t="s">
        <v>260</v>
      </c>
      <c r="H19" s="31" t="str">
        <f>IFERROR(VLOOKUP(G19,'Vendor Master'!$A$14:$I$213,2,FALSE()),"")</f>
        <v>EquipRent Hire Services</v>
      </c>
      <c r="I19" s="37" t="s">
        <v>96</v>
      </c>
      <c r="J19" s="41">
        <v>55000</v>
      </c>
      <c r="K19" s="41">
        <v>9900</v>
      </c>
      <c r="L19" s="41"/>
      <c r="M19" s="33">
        <f t="shared" si="4"/>
        <v>64900</v>
      </c>
      <c r="N19" s="37" t="s">
        <v>235</v>
      </c>
      <c r="O19" s="37" t="s">
        <v>370</v>
      </c>
      <c r="P19" s="41"/>
      <c r="Q19" s="33">
        <f t="shared" si="5"/>
        <v>55000</v>
      </c>
      <c r="R19" s="33">
        <f>IF(ROW()=14,0,IF(OR(G19="",I19="",D19=""),0,SUMIFS($Q$14:Q18,$G$14:G18,G19,$I$14:I18,I19,$D$14:D18,"&gt;="&amp;DATE(IF(MONTH(D19)&gt;=4,YEAR(D19),YEAR(D19)-1),4,1),$D$14:D18,"&lt;"&amp;DATE(IF(MONTH(D19)&gt;=4,YEAR(D19)+1,YEAR(D19)),4,1))))</f>
        <v>55000</v>
      </c>
      <c r="S19" s="33">
        <f t="shared" si="6"/>
        <v>110000</v>
      </c>
      <c r="T19" s="33">
        <f>IFERROR(VLOOKUP(I19,'Section Master'!$A$14:$J$100,6,FALSE()),0)</f>
        <v>0</v>
      </c>
      <c r="U19" s="33">
        <f>IFERROR(VLOOKUP(I19,'Section Master'!$A$14:$J$100,7,FALSE()),0)</f>
        <v>600000</v>
      </c>
      <c r="V19" s="31" t="str">
        <f>IF(I19="","",IFERROR(IF(VLOOKUP(I19,'Section Master'!$A$14:$J$100,8,FALSE())="Excess over aggregate",IF(S19&gt;U19,"Threshold exceeded","Below threshold"),IF(VLOOKUP(I19,'Section Master'!$A$14:$J$100,8,FALSE())="Single or aggregate gate",IF(OR(Q19&gt;T19,S19&gt;U19),"Threshold exceeded","Below threshold"),IF(VLOOKUP(I19,'Section Master'!$A$14:$J$100,8,FALSE())="Aggregate gate",IF(S19&gt;U19,"Threshold exceeded","Below threshold"),IF(VLOOKUP(I19,'Section Master'!$A$14:$J$100,8,FALSE())="No threshold","Applicable","Manual review")))),"Manual review"))</f>
        <v>Below threshold</v>
      </c>
      <c r="W19" s="46">
        <f>IFERROR(VLOOKUP(I19,'Section Master'!$A$14:$J$100,5,FALSE()),0)</f>
        <v>0.02</v>
      </c>
      <c r="X19" s="44"/>
      <c r="Y19" s="33">
        <f>IF(I19="","",IF(V19="Below threshold",0,ROUND(IF(IFERROR(VLOOKUP(I19,'Section Master'!$A$14:$J$100,8,FALSE()),"")="Excess over aggregate",MAX(0,S19-MAX(U19,R19)),Q19)*IF(X19&lt;&gt;"",X19,W19),0)))</f>
        <v>0</v>
      </c>
      <c r="Z19" s="39">
        <v>46204</v>
      </c>
      <c r="AA19" s="45">
        <f t="shared" si="7"/>
        <v>46241</v>
      </c>
      <c r="AB19" s="39">
        <v>46241</v>
      </c>
      <c r="AC19" s="33">
        <f t="shared" si="8"/>
        <v>0</v>
      </c>
      <c r="AD19" s="33">
        <f t="shared" si="9"/>
        <v>0</v>
      </c>
      <c r="AE19" s="33">
        <f t="shared" si="10"/>
        <v>0</v>
      </c>
      <c r="AF19" s="37"/>
      <c r="AG19" s="31" t="str">
        <f t="shared" si="11"/>
        <v>No TDS</v>
      </c>
      <c r="AH19" s="31" t="str">
        <f t="shared" si="12"/>
        <v>Income Tax Act, 2025 — Section 393 / applicable table item</v>
      </c>
      <c r="AI19" s="37"/>
    </row>
    <row r="20" spans="1:35" ht="27.75" customHeight="1" x14ac:dyDescent="0.25">
      <c r="A20" s="38">
        <f t="shared" si="0"/>
        <v>7</v>
      </c>
      <c r="B20" s="39">
        <v>46113</v>
      </c>
      <c r="C20" s="39"/>
      <c r="D20" s="40">
        <f t="shared" si="1"/>
        <v>46113</v>
      </c>
      <c r="E20" s="38" t="str">
        <f t="shared" si="2"/>
        <v>Apr-26</v>
      </c>
      <c r="F20" s="38" t="str">
        <f t="shared" si="3"/>
        <v>Q2</v>
      </c>
      <c r="G20" s="37" t="s">
        <v>265</v>
      </c>
      <c r="H20" s="38" t="str">
        <f>IFERROR(VLOOKUP(G20,'Vendor Master'!$A$14:$I$213,2,FALSE()),"")</f>
        <v>Green Valley Properties LLP</v>
      </c>
      <c r="I20" s="37" t="s">
        <v>102</v>
      </c>
      <c r="J20" s="41">
        <v>60000</v>
      </c>
      <c r="K20" s="41">
        <v>0</v>
      </c>
      <c r="L20" s="41"/>
      <c r="M20" s="42">
        <f t="shared" si="4"/>
        <v>60000</v>
      </c>
      <c r="N20" s="37" t="s">
        <v>328</v>
      </c>
      <c r="O20" s="37" t="s">
        <v>370</v>
      </c>
      <c r="P20" s="41"/>
      <c r="Q20" s="42">
        <f t="shared" si="5"/>
        <v>60000</v>
      </c>
      <c r="R20" s="42">
        <f>IF(ROW()=14,0,IF(OR(G20="",I20="",D20=""),0,SUMIFS($Q$14:Q19,$G$14:G19,G20,$I$14:I19,I20,$D$14:D19,"&gt;="&amp;DATE(IF(MONTH(D20)&gt;=4,YEAR(D20),YEAR(D20)-1),4,1),$D$14:D19,"&lt;"&amp;DATE(IF(MONTH(D20)&gt;=4,YEAR(D20)+1,YEAR(D20)),4,1))))</f>
        <v>0</v>
      </c>
      <c r="S20" s="42">
        <f t="shared" si="6"/>
        <v>60000</v>
      </c>
      <c r="T20" s="42">
        <f>IFERROR(VLOOKUP(I20,'Section Master'!$A$14:$J$100,6,FALSE()),0)</f>
        <v>0</v>
      </c>
      <c r="U20" s="42">
        <f>IFERROR(VLOOKUP(I20,'Section Master'!$A$14:$J$100,7,FALSE()),0)</f>
        <v>600000</v>
      </c>
      <c r="V20" s="38" t="str">
        <f>IF(I20="","",IFERROR(IF(VLOOKUP(I20,'Section Master'!$A$14:$J$100,8,FALSE())="Excess over aggregate",IF(S20&gt;U20,"Threshold exceeded","Below threshold"),IF(VLOOKUP(I20,'Section Master'!$A$14:$J$100,8,FALSE())="Single or aggregate gate",IF(OR(Q20&gt;T20,S20&gt;U20),"Threshold exceeded","Below threshold"),IF(VLOOKUP(I20,'Section Master'!$A$14:$J$100,8,FALSE())="Aggregate gate",IF(S20&gt;U20,"Threshold exceeded","Below threshold"),IF(VLOOKUP(I20,'Section Master'!$A$14:$J$100,8,FALSE())="No threshold","Applicable","Manual review")))),"Manual review"))</f>
        <v>Below threshold</v>
      </c>
      <c r="W20" s="43">
        <f>IFERROR(VLOOKUP(I20,'Section Master'!$A$14:$J$100,5,FALSE()),0)</f>
        <v>0.1</v>
      </c>
      <c r="X20" s="44"/>
      <c r="Y20" s="42">
        <f>IF(I20="","",IF(V20="Below threshold",0,ROUND(IF(IFERROR(VLOOKUP(I20,'Section Master'!$A$14:$J$100,8,FALSE()),"")="Excess over aggregate",MAX(0,S20-MAX(U20,R20)),Q20)*IF(X20&lt;&gt;"",X20,W20),0)))</f>
        <v>0</v>
      </c>
      <c r="Z20" s="39">
        <v>46113</v>
      </c>
      <c r="AA20" s="40">
        <f t="shared" si="7"/>
        <v>46149</v>
      </c>
      <c r="AB20" s="39">
        <v>46149</v>
      </c>
      <c r="AC20" s="42">
        <f t="shared" si="8"/>
        <v>0</v>
      </c>
      <c r="AD20" s="42">
        <f t="shared" si="9"/>
        <v>0</v>
      </c>
      <c r="AE20" s="42">
        <f t="shared" si="10"/>
        <v>0</v>
      </c>
      <c r="AF20" s="37"/>
      <c r="AG20" s="38" t="str">
        <f t="shared" si="11"/>
        <v>No TDS</v>
      </c>
      <c r="AH20" s="38" t="str">
        <f t="shared" si="12"/>
        <v>Income Tax Act, 2025 — Section 393 / applicable table item</v>
      </c>
      <c r="AI20" s="37"/>
    </row>
    <row r="21" spans="1:35" ht="27.75" customHeight="1" x14ac:dyDescent="0.25">
      <c r="A21" s="31">
        <f t="shared" si="0"/>
        <v>8</v>
      </c>
      <c r="B21" s="39">
        <v>46143</v>
      </c>
      <c r="C21" s="39"/>
      <c r="D21" s="45">
        <f t="shared" si="1"/>
        <v>46143</v>
      </c>
      <c r="E21" s="31" t="str">
        <f t="shared" si="2"/>
        <v>May-26</v>
      </c>
      <c r="F21" s="31" t="str">
        <f t="shared" si="3"/>
        <v>Q2</v>
      </c>
      <c r="G21" s="37" t="s">
        <v>265</v>
      </c>
      <c r="H21" s="31" t="str">
        <f>IFERROR(VLOOKUP(G21,'Vendor Master'!$A$14:$I$213,2,FALSE()),"")</f>
        <v>Green Valley Properties LLP</v>
      </c>
      <c r="I21" s="37" t="s">
        <v>102</v>
      </c>
      <c r="J21" s="41">
        <v>60000</v>
      </c>
      <c r="K21" s="41">
        <v>0</v>
      </c>
      <c r="L21" s="41"/>
      <c r="M21" s="33">
        <f t="shared" si="4"/>
        <v>60000</v>
      </c>
      <c r="N21" s="37" t="s">
        <v>328</v>
      </c>
      <c r="O21" s="37" t="s">
        <v>370</v>
      </c>
      <c r="P21" s="41"/>
      <c r="Q21" s="33">
        <f t="shared" si="5"/>
        <v>60000</v>
      </c>
      <c r="R21" s="33">
        <f>IF(ROW()=14,0,IF(OR(G21="",I21="",D21=""),0,SUMIFS($Q$14:Q20,$G$14:G20,G21,$I$14:I20,I21,$D$14:D20,"&gt;="&amp;DATE(IF(MONTH(D21)&gt;=4,YEAR(D21),YEAR(D21)-1),4,1),$D$14:D20,"&lt;"&amp;DATE(IF(MONTH(D21)&gt;=4,YEAR(D21)+1,YEAR(D21)),4,1))))</f>
        <v>60000</v>
      </c>
      <c r="S21" s="33">
        <f t="shared" si="6"/>
        <v>120000</v>
      </c>
      <c r="T21" s="33">
        <f>IFERROR(VLOOKUP(I21,'Section Master'!$A$14:$J$100,6,FALSE()),0)</f>
        <v>0</v>
      </c>
      <c r="U21" s="33">
        <f>IFERROR(VLOOKUP(I21,'Section Master'!$A$14:$J$100,7,FALSE()),0)</f>
        <v>600000</v>
      </c>
      <c r="V21" s="31" t="str">
        <f>IF(I21="","",IFERROR(IF(VLOOKUP(I21,'Section Master'!$A$14:$J$100,8,FALSE())="Excess over aggregate",IF(S21&gt;U21,"Threshold exceeded","Below threshold"),IF(VLOOKUP(I21,'Section Master'!$A$14:$J$100,8,FALSE())="Single or aggregate gate",IF(OR(Q21&gt;T21,S21&gt;U21),"Threshold exceeded","Below threshold"),IF(VLOOKUP(I21,'Section Master'!$A$14:$J$100,8,FALSE())="Aggregate gate",IF(S21&gt;U21,"Threshold exceeded","Below threshold"),IF(VLOOKUP(I21,'Section Master'!$A$14:$J$100,8,FALSE())="No threshold","Applicable","Manual review")))),"Manual review"))</f>
        <v>Below threshold</v>
      </c>
      <c r="W21" s="46">
        <f>IFERROR(VLOOKUP(I21,'Section Master'!$A$14:$J$100,5,FALSE()),0)</f>
        <v>0.1</v>
      </c>
      <c r="X21" s="44"/>
      <c r="Y21" s="33">
        <f>IF(I21="","",IF(V21="Below threshold",0,ROUND(IF(IFERROR(VLOOKUP(I21,'Section Master'!$A$14:$J$100,8,FALSE()),"")="Excess over aggregate",MAX(0,S21-MAX(U21,R21)),Q21)*IF(X21&lt;&gt;"",X21,W21),0)))</f>
        <v>0</v>
      </c>
      <c r="Z21" s="39">
        <v>46143</v>
      </c>
      <c r="AA21" s="45">
        <f t="shared" si="7"/>
        <v>46180</v>
      </c>
      <c r="AB21" s="39">
        <v>46180</v>
      </c>
      <c r="AC21" s="33">
        <f t="shared" si="8"/>
        <v>0</v>
      </c>
      <c r="AD21" s="33">
        <f t="shared" si="9"/>
        <v>0</v>
      </c>
      <c r="AE21" s="33">
        <f t="shared" si="10"/>
        <v>0</v>
      </c>
      <c r="AF21" s="37"/>
      <c r="AG21" s="31" t="str">
        <f t="shared" si="11"/>
        <v>No TDS</v>
      </c>
      <c r="AH21" s="31" t="str">
        <f t="shared" si="12"/>
        <v>Income Tax Act, 2025 — Section 393 / applicable table item</v>
      </c>
      <c r="AI21" s="37"/>
    </row>
    <row r="22" spans="1:35" ht="27.75" customHeight="1" x14ac:dyDescent="0.25">
      <c r="A22" s="38">
        <f t="shared" si="0"/>
        <v>9</v>
      </c>
      <c r="B22" s="39">
        <v>46174</v>
      </c>
      <c r="C22" s="39"/>
      <c r="D22" s="40">
        <f t="shared" si="1"/>
        <v>46174</v>
      </c>
      <c r="E22" s="38" t="str">
        <f t="shared" si="2"/>
        <v>Jun-26</v>
      </c>
      <c r="F22" s="38" t="str">
        <f t="shared" si="3"/>
        <v>Q2</v>
      </c>
      <c r="G22" s="37" t="s">
        <v>265</v>
      </c>
      <c r="H22" s="38" t="str">
        <f>IFERROR(VLOOKUP(G22,'Vendor Master'!$A$14:$I$213,2,FALSE()),"")</f>
        <v>Green Valley Properties LLP</v>
      </c>
      <c r="I22" s="37" t="s">
        <v>102</v>
      </c>
      <c r="J22" s="41">
        <v>60000</v>
      </c>
      <c r="K22" s="41">
        <v>0</v>
      </c>
      <c r="L22" s="41"/>
      <c r="M22" s="42">
        <f t="shared" si="4"/>
        <v>60000</v>
      </c>
      <c r="N22" s="37" t="s">
        <v>328</v>
      </c>
      <c r="O22" s="37" t="s">
        <v>370</v>
      </c>
      <c r="P22" s="41"/>
      <c r="Q22" s="42">
        <f t="shared" si="5"/>
        <v>60000</v>
      </c>
      <c r="R22" s="42">
        <f>IF(ROW()=14,0,IF(OR(G22="",I22="",D22=""),0,SUMIFS($Q$14:Q21,$G$14:G21,G22,$I$14:I21,I22,$D$14:D21,"&gt;="&amp;DATE(IF(MONTH(D22)&gt;=4,YEAR(D22),YEAR(D22)-1),4,1),$D$14:D21,"&lt;"&amp;DATE(IF(MONTH(D22)&gt;=4,YEAR(D22)+1,YEAR(D22)),4,1))))</f>
        <v>120000</v>
      </c>
      <c r="S22" s="42">
        <f t="shared" si="6"/>
        <v>180000</v>
      </c>
      <c r="T22" s="42">
        <f>IFERROR(VLOOKUP(I22,'Section Master'!$A$14:$J$100,6,FALSE()),0)</f>
        <v>0</v>
      </c>
      <c r="U22" s="42">
        <f>IFERROR(VLOOKUP(I22,'Section Master'!$A$14:$J$100,7,FALSE()),0)</f>
        <v>600000</v>
      </c>
      <c r="V22" s="38" t="str">
        <f>IF(I22="","",IFERROR(IF(VLOOKUP(I22,'Section Master'!$A$14:$J$100,8,FALSE())="Excess over aggregate",IF(S22&gt;U22,"Threshold exceeded","Below threshold"),IF(VLOOKUP(I22,'Section Master'!$A$14:$J$100,8,FALSE())="Single or aggregate gate",IF(OR(Q22&gt;T22,S22&gt;U22),"Threshold exceeded","Below threshold"),IF(VLOOKUP(I22,'Section Master'!$A$14:$J$100,8,FALSE())="Aggregate gate",IF(S22&gt;U22,"Threshold exceeded","Below threshold"),IF(VLOOKUP(I22,'Section Master'!$A$14:$J$100,8,FALSE())="No threshold","Applicable","Manual review")))),"Manual review"))</f>
        <v>Below threshold</v>
      </c>
      <c r="W22" s="43">
        <f>IFERROR(VLOOKUP(I22,'Section Master'!$A$14:$J$100,5,FALSE()),0)</f>
        <v>0.1</v>
      </c>
      <c r="X22" s="44"/>
      <c r="Y22" s="42">
        <f>IF(I22="","",IF(V22="Below threshold",0,ROUND(IF(IFERROR(VLOOKUP(I22,'Section Master'!$A$14:$J$100,8,FALSE()),"")="Excess over aggregate",MAX(0,S22-MAX(U22,R22)),Q22)*IF(X22&lt;&gt;"",X22,W22),0)))</f>
        <v>0</v>
      </c>
      <c r="Z22" s="39">
        <v>46174</v>
      </c>
      <c r="AA22" s="40">
        <f t="shared" si="7"/>
        <v>46210</v>
      </c>
      <c r="AB22" s="39">
        <v>46210</v>
      </c>
      <c r="AC22" s="42">
        <f t="shared" si="8"/>
        <v>0</v>
      </c>
      <c r="AD22" s="42">
        <f t="shared" si="9"/>
        <v>0</v>
      </c>
      <c r="AE22" s="42">
        <f t="shared" si="10"/>
        <v>0</v>
      </c>
      <c r="AF22" s="37"/>
      <c r="AG22" s="38" t="str">
        <f t="shared" si="11"/>
        <v>No TDS</v>
      </c>
      <c r="AH22" s="38" t="str">
        <f t="shared" si="12"/>
        <v>Income Tax Act, 2025 — Section 393 / applicable table item</v>
      </c>
      <c r="AI22" s="37"/>
    </row>
    <row r="23" spans="1:35" ht="27.75" customHeight="1" x14ac:dyDescent="0.25">
      <c r="A23" s="31">
        <f t="shared" si="0"/>
        <v>10</v>
      </c>
      <c r="B23" s="39">
        <v>46188</v>
      </c>
      <c r="C23" s="39"/>
      <c r="D23" s="45">
        <f t="shared" si="1"/>
        <v>46188</v>
      </c>
      <c r="E23" s="31" t="str">
        <f t="shared" si="2"/>
        <v>Jun-26</v>
      </c>
      <c r="F23" s="31" t="str">
        <f t="shared" si="3"/>
        <v>Q2</v>
      </c>
      <c r="G23" s="37" t="s">
        <v>270</v>
      </c>
      <c r="H23" s="31" t="str">
        <f>IFERROR(VLOOKUP(G23,'Vendor Master'!$A$14:$I$213,2,FALSE()),"")</f>
        <v>Apex Sales Agency</v>
      </c>
      <c r="I23" s="37" t="s">
        <v>104</v>
      </c>
      <c r="J23" s="41">
        <v>30000</v>
      </c>
      <c r="K23" s="41">
        <v>5400</v>
      </c>
      <c r="L23" s="41"/>
      <c r="M23" s="33">
        <f t="shared" si="4"/>
        <v>35400</v>
      </c>
      <c r="N23" s="37" t="s">
        <v>235</v>
      </c>
      <c r="O23" s="37" t="s">
        <v>370</v>
      </c>
      <c r="P23" s="41"/>
      <c r="Q23" s="33">
        <f t="shared" si="5"/>
        <v>30000</v>
      </c>
      <c r="R23" s="33">
        <f>IF(ROW()=14,0,IF(OR(G23="",I23="",D23=""),0,SUMIFS($Q$14:Q22,$G$14:G22,G23,$I$14:I22,I23,$D$14:D22,"&gt;="&amp;DATE(IF(MONTH(D23)&gt;=4,YEAR(D23),YEAR(D23)-1),4,1),$D$14:D22,"&lt;"&amp;DATE(IF(MONTH(D23)&gt;=4,YEAR(D23)+1,YEAR(D23)),4,1))))</f>
        <v>0</v>
      </c>
      <c r="S23" s="33">
        <f t="shared" si="6"/>
        <v>30000</v>
      </c>
      <c r="T23" s="33">
        <f>IFERROR(VLOOKUP(I23,'Section Master'!$A$14:$J$100,6,FALSE()),0)</f>
        <v>0</v>
      </c>
      <c r="U23" s="33">
        <f>IFERROR(VLOOKUP(I23,'Section Master'!$A$14:$J$100,7,FALSE()),0)</f>
        <v>20000</v>
      </c>
      <c r="V23" s="31" t="str">
        <f>IF(I23="","",IFERROR(IF(VLOOKUP(I23,'Section Master'!$A$14:$J$100,8,FALSE())="Excess over aggregate",IF(S23&gt;U23,"Threshold exceeded","Below threshold"),IF(VLOOKUP(I23,'Section Master'!$A$14:$J$100,8,FALSE())="Single or aggregate gate",IF(OR(Q23&gt;T23,S23&gt;U23),"Threshold exceeded","Below threshold"),IF(VLOOKUP(I23,'Section Master'!$A$14:$J$100,8,FALSE())="Aggregate gate",IF(S23&gt;U23,"Threshold exceeded","Below threshold"),IF(VLOOKUP(I23,'Section Master'!$A$14:$J$100,8,FALSE())="No threshold","Applicable","Manual review")))),"Manual review"))</f>
        <v>Threshold exceeded</v>
      </c>
      <c r="W23" s="46">
        <f>IFERROR(VLOOKUP(I23,'Section Master'!$A$14:$J$100,5,FALSE()),0)</f>
        <v>0.02</v>
      </c>
      <c r="X23" s="44"/>
      <c r="Y23" s="33">
        <f>IF(I23="","",IF(V23="Below threshold",0,ROUND(IF(IFERROR(VLOOKUP(I23,'Section Master'!$A$14:$J$100,8,FALSE()),"")="Excess over aggregate",MAX(0,S23-MAX(U23,R23)),Q23)*IF(X23&lt;&gt;"",X23,W23),0)))</f>
        <v>600</v>
      </c>
      <c r="Z23" s="39">
        <v>46188</v>
      </c>
      <c r="AA23" s="45">
        <f t="shared" si="7"/>
        <v>46210</v>
      </c>
      <c r="AB23" s="39">
        <v>46210</v>
      </c>
      <c r="AC23" s="33">
        <f t="shared" si="8"/>
        <v>0</v>
      </c>
      <c r="AD23" s="33">
        <f t="shared" si="9"/>
        <v>9</v>
      </c>
      <c r="AE23" s="33">
        <f t="shared" si="10"/>
        <v>9</v>
      </c>
      <c r="AF23" s="37"/>
      <c r="AG23" s="31" t="str">
        <f t="shared" si="11"/>
        <v>Deposited on time</v>
      </c>
      <c r="AH23" s="31" t="str">
        <f t="shared" si="12"/>
        <v>Income Tax Act, 2025 — Section 393 / applicable table item</v>
      </c>
      <c r="AI23" s="37"/>
    </row>
    <row r="24" spans="1:35" ht="27.75" customHeight="1" x14ac:dyDescent="0.25">
      <c r="A24" s="38">
        <f t="shared" si="0"/>
        <v>11</v>
      </c>
      <c r="B24" s="39">
        <v>46122</v>
      </c>
      <c r="C24" s="39"/>
      <c r="D24" s="40">
        <f t="shared" si="1"/>
        <v>46122</v>
      </c>
      <c r="E24" s="38" t="str">
        <f t="shared" si="2"/>
        <v>Apr-26</v>
      </c>
      <c r="F24" s="38" t="str">
        <f t="shared" si="3"/>
        <v>Q2</v>
      </c>
      <c r="G24" s="37" t="s">
        <v>275</v>
      </c>
      <c r="H24" s="38" t="str">
        <f>IFERROR(VLOOKUP(G24,'Vendor Master'!$A$14:$I$213,2,FALSE()),"")</f>
        <v>Metro Steel Traders</v>
      </c>
      <c r="I24" s="37" t="s">
        <v>110</v>
      </c>
      <c r="J24" s="41">
        <v>4500000</v>
      </c>
      <c r="K24" s="41">
        <v>0</v>
      </c>
      <c r="L24" s="41"/>
      <c r="M24" s="42">
        <f t="shared" si="4"/>
        <v>4500000</v>
      </c>
      <c r="N24" s="37" t="s">
        <v>328</v>
      </c>
      <c r="O24" s="37" t="s">
        <v>370</v>
      </c>
      <c r="P24" s="41"/>
      <c r="Q24" s="42">
        <f t="shared" si="5"/>
        <v>4500000</v>
      </c>
      <c r="R24" s="42">
        <f>IF(ROW()=14,0,IF(OR(G24="",I24="",D24=""),0,SUMIFS($Q$14:Q23,$G$14:G23,G24,$I$14:I23,I24,$D$14:D23,"&gt;="&amp;DATE(IF(MONTH(D24)&gt;=4,YEAR(D24),YEAR(D24)-1),4,1),$D$14:D23,"&lt;"&amp;DATE(IF(MONTH(D24)&gt;=4,YEAR(D24)+1,YEAR(D24)),4,1))))</f>
        <v>0</v>
      </c>
      <c r="S24" s="42">
        <f t="shared" si="6"/>
        <v>4500000</v>
      </c>
      <c r="T24" s="42">
        <f>IFERROR(VLOOKUP(I24,'Section Master'!$A$14:$J$100,6,FALSE()),0)</f>
        <v>0</v>
      </c>
      <c r="U24" s="42">
        <f>IFERROR(VLOOKUP(I24,'Section Master'!$A$14:$J$100,7,FALSE()),0)</f>
        <v>5000000</v>
      </c>
      <c r="V24" s="38" t="str">
        <f>IF(I24="","",IFERROR(IF(VLOOKUP(I24,'Section Master'!$A$14:$J$100,8,FALSE())="Excess over aggregate",IF(S24&gt;U24,"Threshold exceeded","Below threshold"),IF(VLOOKUP(I24,'Section Master'!$A$14:$J$100,8,FALSE())="Single or aggregate gate",IF(OR(Q24&gt;T24,S24&gt;U24),"Threshold exceeded","Below threshold"),IF(VLOOKUP(I24,'Section Master'!$A$14:$J$100,8,FALSE())="Aggregate gate",IF(S24&gt;U24,"Threshold exceeded","Below threshold"),IF(VLOOKUP(I24,'Section Master'!$A$14:$J$100,8,FALSE())="No threshold","Applicable","Manual review")))),"Manual review"))</f>
        <v>Below threshold</v>
      </c>
      <c r="W24" s="43">
        <f>IFERROR(VLOOKUP(I24,'Section Master'!$A$14:$J$100,5,FALSE()),0)</f>
        <v>1E-3</v>
      </c>
      <c r="X24" s="44"/>
      <c r="Y24" s="42">
        <f>IF(I24="","",IF(V24="Below threshold",0,ROUND(IF(IFERROR(VLOOKUP(I24,'Section Master'!$A$14:$J$100,8,FALSE()),"")="Excess over aggregate",MAX(0,S24-MAX(U24,R24)),Q24)*IF(X24&lt;&gt;"",X24,W24),0)))</f>
        <v>0</v>
      </c>
      <c r="Z24" s="39">
        <v>46122</v>
      </c>
      <c r="AA24" s="40">
        <f t="shared" si="7"/>
        <v>46149</v>
      </c>
      <c r="AB24" s="39">
        <v>46149</v>
      </c>
      <c r="AC24" s="42">
        <f t="shared" si="8"/>
        <v>0</v>
      </c>
      <c r="AD24" s="42">
        <f t="shared" si="9"/>
        <v>0</v>
      </c>
      <c r="AE24" s="42">
        <f t="shared" si="10"/>
        <v>0</v>
      </c>
      <c r="AF24" s="37"/>
      <c r="AG24" s="38" t="str">
        <f t="shared" si="11"/>
        <v>No TDS</v>
      </c>
      <c r="AH24" s="38" t="str">
        <f t="shared" si="12"/>
        <v>Income Tax Act, 2025 — Section 393 / applicable table item</v>
      </c>
      <c r="AI24" s="37"/>
    </row>
    <row r="25" spans="1:35" ht="27.75" customHeight="1" x14ac:dyDescent="0.25">
      <c r="A25" s="31">
        <f t="shared" si="0"/>
        <v>12</v>
      </c>
      <c r="B25" s="39">
        <v>46218</v>
      </c>
      <c r="C25" s="39"/>
      <c r="D25" s="45">
        <f t="shared" si="1"/>
        <v>46218</v>
      </c>
      <c r="E25" s="31" t="str">
        <f t="shared" si="2"/>
        <v>Jul-26</v>
      </c>
      <c r="F25" s="31" t="str">
        <f t="shared" si="3"/>
        <v>Q3</v>
      </c>
      <c r="G25" s="37" t="s">
        <v>275</v>
      </c>
      <c r="H25" s="31" t="str">
        <f>IFERROR(VLOOKUP(G25,'Vendor Master'!$A$14:$I$213,2,FALSE()),"")</f>
        <v>Metro Steel Traders</v>
      </c>
      <c r="I25" s="37" t="s">
        <v>110</v>
      </c>
      <c r="J25" s="41">
        <v>1500000</v>
      </c>
      <c r="K25" s="41">
        <v>0</v>
      </c>
      <c r="L25" s="41"/>
      <c r="M25" s="33">
        <f t="shared" si="4"/>
        <v>1500000</v>
      </c>
      <c r="N25" s="37" t="s">
        <v>328</v>
      </c>
      <c r="O25" s="37" t="s">
        <v>370</v>
      </c>
      <c r="P25" s="41"/>
      <c r="Q25" s="33">
        <f t="shared" si="5"/>
        <v>1500000</v>
      </c>
      <c r="R25" s="33">
        <f>IF(ROW()=14,0,IF(OR(G25="",I25="",D25=""),0,SUMIFS($Q$14:Q24,$G$14:G24,G25,$I$14:I24,I25,$D$14:D24,"&gt;="&amp;DATE(IF(MONTH(D25)&gt;=4,YEAR(D25),YEAR(D25)-1),4,1),$D$14:D24,"&lt;"&amp;DATE(IF(MONTH(D25)&gt;=4,YEAR(D25)+1,YEAR(D25)),4,1))))</f>
        <v>4500000</v>
      </c>
      <c r="S25" s="33">
        <f t="shared" si="6"/>
        <v>6000000</v>
      </c>
      <c r="T25" s="33">
        <f>IFERROR(VLOOKUP(I25,'Section Master'!$A$14:$J$100,6,FALSE()),0)</f>
        <v>0</v>
      </c>
      <c r="U25" s="33">
        <f>IFERROR(VLOOKUP(I25,'Section Master'!$A$14:$J$100,7,FALSE()),0)</f>
        <v>5000000</v>
      </c>
      <c r="V25" s="31" t="str">
        <f>IF(I25="","",IFERROR(IF(VLOOKUP(I25,'Section Master'!$A$14:$J$100,8,FALSE())="Excess over aggregate",IF(S25&gt;U25,"Threshold exceeded","Below threshold"),IF(VLOOKUP(I25,'Section Master'!$A$14:$J$100,8,FALSE())="Single or aggregate gate",IF(OR(Q25&gt;T25,S25&gt;U25),"Threshold exceeded","Below threshold"),IF(VLOOKUP(I25,'Section Master'!$A$14:$J$100,8,FALSE())="Aggregate gate",IF(S25&gt;U25,"Threshold exceeded","Below threshold"),IF(VLOOKUP(I25,'Section Master'!$A$14:$J$100,8,FALSE())="No threshold","Applicable","Manual review")))),"Manual review"))</f>
        <v>Threshold exceeded</v>
      </c>
      <c r="W25" s="46">
        <f>IFERROR(VLOOKUP(I25,'Section Master'!$A$14:$J$100,5,FALSE()),0)</f>
        <v>1E-3</v>
      </c>
      <c r="X25" s="44"/>
      <c r="Y25" s="33">
        <f>IF(I25="","",IF(V25="Below threshold",0,ROUND(IF(IFERROR(VLOOKUP(I25,'Section Master'!$A$14:$J$100,8,FALSE()),"")="Excess over aggregate",MAX(0,S25-MAX(U25,R25)),Q25)*IF(X25&lt;&gt;"",X25,W25),0)))</f>
        <v>1000</v>
      </c>
      <c r="Z25" s="39">
        <v>46218</v>
      </c>
      <c r="AA25" s="45">
        <f t="shared" si="7"/>
        <v>46241</v>
      </c>
      <c r="AB25" s="39">
        <v>46241</v>
      </c>
      <c r="AC25" s="33">
        <f t="shared" si="8"/>
        <v>0</v>
      </c>
      <c r="AD25" s="33">
        <f t="shared" si="9"/>
        <v>15</v>
      </c>
      <c r="AE25" s="33">
        <f t="shared" si="10"/>
        <v>15</v>
      </c>
      <c r="AF25" s="37"/>
      <c r="AG25" s="31" t="str">
        <f t="shared" si="11"/>
        <v>Deposited on time</v>
      </c>
      <c r="AH25" s="31" t="str">
        <f t="shared" si="12"/>
        <v>Income Tax Act, 2025 — Section 393 / applicable table item</v>
      </c>
      <c r="AI25" s="37"/>
    </row>
    <row r="26" spans="1:35" ht="27.75" customHeight="1" x14ac:dyDescent="0.25">
      <c r="A26" s="38">
        <f t="shared" si="0"/>
        <v>13</v>
      </c>
      <c r="B26" s="39">
        <v>46142</v>
      </c>
      <c r="C26" s="39"/>
      <c r="D26" s="40">
        <f t="shared" si="1"/>
        <v>46142</v>
      </c>
      <c r="E26" s="38" t="str">
        <f t="shared" si="2"/>
        <v>Apr-26</v>
      </c>
      <c r="F26" s="38" t="str">
        <f t="shared" si="3"/>
        <v>Q2</v>
      </c>
      <c r="G26" s="37" t="s">
        <v>295</v>
      </c>
      <c r="H26" s="38" t="str">
        <f>IFERROR(VLOOKUP(G26,'Vendor Master'!$A$14:$I$213,2,FALSE()),"")</f>
        <v>Vikram Rao</v>
      </c>
      <c r="I26" s="37" t="s">
        <v>134</v>
      </c>
      <c r="J26" s="41">
        <v>25000</v>
      </c>
      <c r="K26" s="41">
        <v>0</v>
      </c>
      <c r="L26" s="41"/>
      <c r="M26" s="42">
        <f t="shared" si="4"/>
        <v>25000</v>
      </c>
      <c r="N26" s="37" t="s">
        <v>328</v>
      </c>
      <c r="O26" s="37" t="s">
        <v>370</v>
      </c>
      <c r="P26" s="41"/>
      <c r="Q26" s="42">
        <f t="shared" si="5"/>
        <v>25000</v>
      </c>
      <c r="R26" s="42">
        <f>IF(ROW()=14,0,IF(OR(G26="",I26="",D26=""),0,SUMIFS($Q$14:Q25,$G$14:G25,G26,$I$14:I25,I26,$D$14:D25,"&gt;="&amp;DATE(IF(MONTH(D26)&gt;=4,YEAR(D26),YEAR(D26)-1),4,1),$D$14:D25,"&lt;"&amp;DATE(IF(MONTH(D26)&gt;=4,YEAR(D26)+1,YEAR(D26)),4,1))))</f>
        <v>0</v>
      </c>
      <c r="S26" s="42">
        <f t="shared" si="6"/>
        <v>25000</v>
      </c>
      <c r="T26" s="42">
        <f>IFERROR(VLOOKUP(I26,'Section Master'!$A$14:$J$100,6,FALSE()),0)</f>
        <v>0</v>
      </c>
      <c r="U26" s="42">
        <f>IFERROR(VLOOKUP(I26,'Section Master'!$A$14:$J$100,7,FALSE()),0)</f>
        <v>0</v>
      </c>
      <c r="V26" s="38" t="str">
        <f>IF(I26="","",IFERROR(IF(VLOOKUP(I26,'Section Master'!$A$14:$J$100,8,FALSE())="Excess over aggregate",IF(S26&gt;U26,"Threshold exceeded","Below threshold"),IF(VLOOKUP(I26,'Section Master'!$A$14:$J$100,8,FALSE())="Single or aggregate gate",IF(OR(Q26&gt;T26,S26&gt;U26),"Threshold exceeded","Below threshold"),IF(VLOOKUP(I26,'Section Master'!$A$14:$J$100,8,FALSE())="Aggregate gate",IF(S26&gt;U26,"Threshold exceeded","Below threshold"),IF(VLOOKUP(I26,'Section Master'!$A$14:$J$100,8,FALSE())="No threshold","Applicable","Manual review")))),"Manual review"))</f>
        <v>Applicable</v>
      </c>
      <c r="W26" s="43">
        <f>IFERROR(VLOOKUP(I26,'Section Master'!$A$14:$J$100,5,FALSE()),0)</f>
        <v>0.1</v>
      </c>
      <c r="X26" s="44"/>
      <c r="Y26" s="42">
        <f>IF(I26="","",IF(V26="Below threshold",0,ROUND(IF(IFERROR(VLOOKUP(I26,'Section Master'!$A$14:$J$100,8,FALSE()),"")="Excess over aggregate",MAX(0,S26-MAX(U26,R26)),Q26)*IF(X26&lt;&gt;"",X26,W26),0)))</f>
        <v>2500</v>
      </c>
      <c r="Z26" s="39">
        <v>46142</v>
      </c>
      <c r="AA26" s="40">
        <f t="shared" si="7"/>
        <v>46149</v>
      </c>
      <c r="AB26" s="39">
        <v>46149</v>
      </c>
      <c r="AC26" s="42">
        <f t="shared" si="8"/>
        <v>0</v>
      </c>
      <c r="AD26" s="42">
        <f t="shared" si="9"/>
        <v>38</v>
      </c>
      <c r="AE26" s="42">
        <f t="shared" si="10"/>
        <v>38</v>
      </c>
      <c r="AF26" s="37"/>
      <c r="AG26" s="38" t="str">
        <f t="shared" si="11"/>
        <v>Deposited on time</v>
      </c>
      <c r="AH26" s="38" t="str">
        <f t="shared" si="12"/>
        <v>Income Tax Act, 2025 — Section 393 / applicable table item</v>
      </c>
      <c r="AI26" s="37"/>
    </row>
    <row r="27" spans="1:35" ht="27.75" customHeight="1" x14ac:dyDescent="0.25">
      <c r="A27" s="31">
        <f t="shared" si="0"/>
        <v>14</v>
      </c>
      <c r="B27" s="39">
        <v>46154</v>
      </c>
      <c r="C27" s="39"/>
      <c r="D27" s="45">
        <f t="shared" si="1"/>
        <v>46154</v>
      </c>
      <c r="E27" s="31" t="str">
        <f t="shared" si="2"/>
        <v>May-26</v>
      </c>
      <c r="F27" s="31" t="str">
        <f t="shared" si="3"/>
        <v>Q2</v>
      </c>
      <c r="G27" s="37" t="s">
        <v>320</v>
      </c>
      <c r="H27" s="31" t="str">
        <f>IFERROR(VLOOKUP(G27,'Vendor Master'!$A$14:$I$213,2,FALSE()),"")</f>
        <v>Mohan Das</v>
      </c>
      <c r="I27" s="37" t="s">
        <v>164</v>
      </c>
      <c r="J27" s="41">
        <v>18000</v>
      </c>
      <c r="K27" s="41">
        <v>0</v>
      </c>
      <c r="L27" s="41"/>
      <c r="M27" s="33">
        <f t="shared" si="4"/>
        <v>18000</v>
      </c>
      <c r="N27" s="37" t="s">
        <v>328</v>
      </c>
      <c r="O27" s="37" t="s">
        <v>370</v>
      </c>
      <c r="P27" s="41"/>
      <c r="Q27" s="33">
        <f t="shared" si="5"/>
        <v>18000</v>
      </c>
      <c r="R27" s="33">
        <f>IF(ROW()=14,0,IF(OR(G27="",I27="",D27=""),0,SUMIFS($Q$14:Q26,$G$14:G26,G27,$I$14:I26,I27,$D$14:D26,"&gt;="&amp;DATE(IF(MONTH(D27)&gt;=4,YEAR(D27),YEAR(D27)-1),4,1),$D$14:D26,"&lt;"&amp;DATE(IF(MONTH(D27)&gt;=4,YEAR(D27)+1,YEAR(D27)),4,1))))</f>
        <v>0</v>
      </c>
      <c r="S27" s="33">
        <f t="shared" si="6"/>
        <v>18000</v>
      </c>
      <c r="T27" s="33">
        <f>IFERROR(VLOOKUP(I27,'Section Master'!$A$14:$J$100,6,FALSE()),0)</f>
        <v>0</v>
      </c>
      <c r="U27" s="33">
        <f>IFERROR(VLOOKUP(I27,'Section Master'!$A$14:$J$100,7,FALSE()),0)</f>
        <v>20000</v>
      </c>
      <c r="V27" s="31" t="str">
        <f>IF(I27="","",IFERROR(IF(VLOOKUP(I27,'Section Master'!$A$14:$J$100,8,FALSE())="Excess over aggregate",IF(S27&gt;U27,"Threshold exceeded","Below threshold"),IF(VLOOKUP(I27,'Section Master'!$A$14:$J$100,8,FALSE())="Single or aggregate gate",IF(OR(Q27&gt;T27,S27&gt;U27),"Threshold exceeded","Below threshold"),IF(VLOOKUP(I27,'Section Master'!$A$14:$J$100,8,FALSE())="Aggregate gate",IF(S27&gt;U27,"Threshold exceeded","Below threshold"),IF(VLOOKUP(I27,'Section Master'!$A$14:$J$100,8,FALSE())="No threshold","Applicable","Manual review")))),"Manual review"))</f>
        <v>Below threshold</v>
      </c>
      <c r="W27" s="46">
        <f>IFERROR(VLOOKUP(I27,'Section Master'!$A$14:$J$100,5,FALSE()),0)</f>
        <v>0.02</v>
      </c>
      <c r="X27" s="44"/>
      <c r="Y27" s="33">
        <f>IF(I27="","",IF(V27="Below threshold",0,ROUND(IF(IFERROR(VLOOKUP(I27,'Section Master'!$A$14:$J$100,8,FALSE()),"")="Excess over aggregate",MAX(0,S27-MAX(U27,R27)),Q27)*IF(X27&lt;&gt;"",X27,W27),0)))</f>
        <v>0</v>
      </c>
      <c r="Z27" s="39"/>
      <c r="AA27" s="45" t="str">
        <f t="shared" si="7"/>
        <v/>
      </c>
      <c r="AB27" s="39"/>
      <c r="AC27" s="33">
        <f t="shared" si="8"/>
        <v>0</v>
      </c>
      <c r="AD27" s="33">
        <f t="shared" si="9"/>
        <v>0</v>
      </c>
      <c r="AE27" s="33">
        <f t="shared" si="10"/>
        <v>0</v>
      </c>
      <c r="AF27" s="37"/>
      <c r="AG27" s="31" t="str">
        <f t="shared" si="11"/>
        <v>No TDS</v>
      </c>
      <c r="AH27" s="31" t="str">
        <f t="shared" si="12"/>
        <v>Income Tax Act, 2025 — Section 393 / applicable table item</v>
      </c>
      <c r="AI27" s="37"/>
    </row>
    <row r="28" spans="1:35" ht="27.75" customHeight="1" x14ac:dyDescent="0.25">
      <c r="A28" s="38">
        <f t="shared" si="0"/>
        <v>15</v>
      </c>
      <c r="B28" s="39">
        <v>46193</v>
      </c>
      <c r="C28" s="39"/>
      <c r="D28" s="40">
        <f t="shared" si="1"/>
        <v>46193</v>
      </c>
      <c r="E28" s="38" t="str">
        <f t="shared" si="2"/>
        <v>Jun-26</v>
      </c>
      <c r="F28" s="38" t="str">
        <f t="shared" si="3"/>
        <v>Q2</v>
      </c>
      <c r="G28" s="37" t="s">
        <v>300</v>
      </c>
      <c r="H28" s="38" t="str">
        <f>IFERROR(VLOOKUP(G28,'Vendor Master'!$A$14:$I$213,2,FALSE()),"")</f>
        <v>Dr. Anil Kapoor</v>
      </c>
      <c r="I28" s="37" t="s">
        <v>140</v>
      </c>
      <c r="J28" s="41">
        <v>5200000</v>
      </c>
      <c r="K28" s="41">
        <v>0</v>
      </c>
      <c r="L28" s="41"/>
      <c r="M28" s="42">
        <f t="shared" si="4"/>
        <v>5200000</v>
      </c>
      <c r="N28" s="37" t="s">
        <v>328</v>
      </c>
      <c r="O28" s="37" t="s">
        <v>370</v>
      </c>
      <c r="P28" s="41"/>
      <c r="Q28" s="42">
        <f t="shared" si="5"/>
        <v>5200000</v>
      </c>
      <c r="R28" s="42">
        <f>IF(ROW()=14,0,IF(OR(G28="",I28="",D28=""),0,SUMIFS($Q$14:Q27,$G$14:G27,G28,$I$14:I27,I28,$D$14:D27,"&gt;="&amp;DATE(IF(MONTH(D28)&gt;=4,YEAR(D28),YEAR(D28)-1),4,1),$D$14:D27,"&lt;"&amp;DATE(IF(MONTH(D28)&gt;=4,YEAR(D28)+1,YEAR(D28)),4,1))))</f>
        <v>0</v>
      </c>
      <c r="S28" s="42">
        <f t="shared" si="6"/>
        <v>5200000</v>
      </c>
      <c r="T28" s="42">
        <f>IFERROR(VLOOKUP(I28,'Section Master'!$A$14:$J$100,6,FALSE()),0)</f>
        <v>0</v>
      </c>
      <c r="U28" s="42">
        <f>IFERROR(VLOOKUP(I28,'Section Master'!$A$14:$J$100,7,FALSE()),0)</f>
        <v>5000000</v>
      </c>
      <c r="V28" s="38" t="str">
        <f>IF(I28="","",IFERROR(IF(VLOOKUP(I28,'Section Master'!$A$14:$J$100,8,FALSE())="Excess over aggregate",IF(S28&gt;U28,"Threshold exceeded","Below threshold"),IF(VLOOKUP(I28,'Section Master'!$A$14:$J$100,8,FALSE())="Single or aggregate gate",IF(OR(Q28&gt;T28,S28&gt;U28),"Threshold exceeded","Below threshold"),IF(VLOOKUP(I28,'Section Master'!$A$14:$J$100,8,FALSE())="Aggregate gate",IF(S28&gt;U28,"Threshold exceeded","Below threshold"),IF(VLOOKUP(I28,'Section Master'!$A$14:$J$100,8,FALSE())="No threshold","Applicable","Manual review")))),"Manual review"))</f>
        <v>Threshold exceeded</v>
      </c>
      <c r="W28" s="43">
        <f>IFERROR(VLOOKUP(I28,'Section Master'!$A$14:$J$100,5,FALSE()),0)</f>
        <v>0.02</v>
      </c>
      <c r="X28" s="44"/>
      <c r="Y28" s="42">
        <f>IF(I28="","",IF(V28="Below threshold",0,ROUND(IF(IFERROR(VLOOKUP(I28,'Section Master'!$A$14:$J$100,8,FALSE()),"")="Excess over aggregate",MAX(0,S28-MAX(U28,R28)),Q28)*IF(X28&lt;&gt;"",X28,W28),0)))</f>
        <v>104000</v>
      </c>
      <c r="Z28" s="39">
        <v>46193</v>
      </c>
      <c r="AA28" s="40">
        <f t="shared" si="7"/>
        <v>46233</v>
      </c>
      <c r="AB28" s="39">
        <v>46233</v>
      </c>
      <c r="AC28" s="42">
        <f t="shared" si="8"/>
        <v>0</v>
      </c>
      <c r="AD28" s="42">
        <f t="shared" si="9"/>
        <v>3120</v>
      </c>
      <c r="AE28" s="42">
        <f t="shared" si="10"/>
        <v>3120</v>
      </c>
      <c r="AF28" s="37"/>
      <c r="AG28" s="38" t="str">
        <f t="shared" si="11"/>
        <v>Deposited on time</v>
      </c>
      <c r="AH28" s="38" t="str">
        <f t="shared" si="12"/>
        <v>Income Tax Act, 2025 — Section 393 / applicable table item</v>
      </c>
      <c r="AI28" s="37"/>
    </row>
    <row r="29" spans="1:35" ht="14.25" customHeight="1" x14ac:dyDescent="0.25">
      <c r="A29" s="31" t="str">
        <f t="shared" si="0"/>
        <v/>
      </c>
      <c r="B29" s="39"/>
      <c r="C29" s="39"/>
      <c r="D29" s="45" t="str">
        <f t="shared" si="1"/>
        <v/>
      </c>
      <c r="E29" s="31" t="str">
        <f t="shared" si="2"/>
        <v/>
      </c>
      <c r="F29" s="31" t="str">
        <f t="shared" si="3"/>
        <v/>
      </c>
      <c r="G29" s="37"/>
      <c r="H29" s="31" t="str">
        <f>IFERROR(VLOOKUP(G29,'Vendor Master'!$A$14:$I$213,2,FALSE()),"")</f>
        <v/>
      </c>
      <c r="I29" s="37"/>
      <c r="J29" s="41"/>
      <c r="K29" s="41"/>
      <c r="L29" s="41"/>
      <c r="M29" s="33">
        <f t="shared" si="4"/>
        <v>0</v>
      </c>
      <c r="N29" s="37"/>
      <c r="O29" s="37" t="s">
        <v>370</v>
      </c>
      <c r="P29" s="41"/>
      <c r="Q29" s="33">
        <f t="shared" si="5"/>
        <v>0</v>
      </c>
      <c r="R29" s="33">
        <f>IF(ROW()=14,0,IF(OR(G29="",I29="",D29=""),0,SUMIFS($Q$14:Q28,$G$14:G28,G29,$I$14:I28,I29,$D$14:D28,"&gt;="&amp;DATE(IF(MONTH(D29)&gt;=4,YEAR(D29),YEAR(D29)-1),4,1),$D$14:D28,"&lt;"&amp;DATE(IF(MONTH(D29)&gt;=4,YEAR(D29)+1,YEAR(D29)),4,1))))</f>
        <v>0</v>
      </c>
      <c r="S29" s="33">
        <f t="shared" si="6"/>
        <v>0</v>
      </c>
      <c r="T29" s="33">
        <f>IFERROR(VLOOKUP(I29,'Section Master'!$A$14:$J$100,6,FALSE()),0)</f>
        <v>0</v>
      </c>
      <c r="U29" s="33">
        <f>IFERROR(VLOOKUP(I29,'Section Master'!$A$14:$J$100,7,FALSE()),0)</f>
        <v>0</v>
      </c>
      <c r="V29" s="31" t="str">
        <f>IF(I29="","",IFERROR(IF(VLOOKUP(I29,'Section Master'!$A$14:$J$100,8,FALSE())="Excess over aggregate",IF(S29&gt;U29,"Threshold exceeded","Below threshold"),IF(VLOOKUP(I29,'Section Master'!$A$14:$J$100,8,FALSE())="Single or aggregate gate",IF(OR(Q29&gt;T29,S29&gt;U29),"Threshold exceeded","Below threshold"),IF(VLOOKUP(I29,'Section Master'!$A$14:$J$100,8,FALSE())="Aggregate gate",IF(S29&gt;U29,"Threshold exceeded","Below threshold"),IF(VLOOKUP(I29,'Section Master'!$A$14:$J$100,8,FALSE())="No threshold","Applicable","Manual review")))),"Manual review"))</f>
        <v/>
      </c>
      <c r="W29" s="46">
        <f>IFERROR(VLOOKUP(I29,'Section Master'!$A$14:$J$100,5,FALSE()),0)</f>
        <v>0</v>
      </c>
      <c r="X29" s="44"/>
      <c r="Y29" s="33" t="str">
        <f>IF(I29="","",IF(V29="Below threshold",0,ROUND(IF(IFERROR(VLOOKUP(I29,'Section Master'!$A$14:$J$100,8,FALSE()),"")="Excess over aggregate",MAX(0,S29-MAX(U29,R29)),Q29)*IF(X29&lt;&gt;"",X29,W29),0)))</f>
        <v/>
      </c>
      <c r="Z29" s="39"/>
      <c r="AA29" s="45" t="str">
        <f t="shared" si="7"/>
        <v/>
      </c>
      <c r="AB29" s="39"/>
      <c r="AC29" s="33">
        <f t="shared" si="8"/>
        <v>0</v>
      </c>
      <c r="AD29" s="33">
        <f t="shared" si="9"/>
        <v>0</v>
      </c>
      <c r="AE29" s="33">
        <f t="shared" si="10"/>
        <v>0</v>
      </c>
      <c r="AF29" s="37"/>
      <c r="AG29" s="31" t="str">
        <f t="shared" si="11"/>
        <v/>
      </c>
      <c r="AH29" s="31" t="str">
        <f t="shared" si="12"/>
        <v/>
      </c>
      <c r="AI29" s="37"/>
    </row>
    <row r="30" spans="1:35" ht="14.25" customHeight="1" x14ac:dyDescent="0.25">
      <c r="A30" s="38" t="str">
        <f t="shared" si="0"/>
        <v/>
      </c>
      <c r="B30" s="39"/>
      <c r="C30" s="39"/>
      <c r="D30" s="40" t="str">
        <f t="shared" si="1"/>
        <v/>
      </c>
      <c r="E30" s="38" t="str">
        <f t="shared" si="2"/>
        <v/>
      </c>
      <c r="F30" s="38" t="str">
        <f t="shared" si="3"/>
        <v/>
      </c>
      <c r="G30" s="37"/>
      <c r="H30" s="38" t="str">
        <f>IFERROR(VLOOKUP(G30,'Vendor Master'!$A$14:$I$213,2,FALSE()),"")</f>
        <v/>
      </c>
      <c r="I30" s="37"/>
      <c r="J30" s="41"/>
      <c r="K30" s="41"/>
      <c r="L30" s="41"/>
      <c r="M30" s="42">
        <f t="shared" si="4"/>
        <v>0</v>
      </c>
      <c r="N30" s="37"/>
      <c r="O30" s="37" t="s">
        <v>370</v>
      </c>
      <c r="P30" s="41"/>
      <c r="Q30" s="42">
        <f t="shared" si="5"/>
        <v>0</v>
      </c>
      <c r="R30" s="42">
        <f>IF(ROW()=14,0,IF(OR(G30="",I30="",D30=""),0,SUMIFS($Q$14:Q29,$G$14:G29,G30,$I$14:I29,I30,$D$14:D29,"&gt;="&amp;DATE(IF(MONTH(D30)&gt;=4,YEAR(D30),YEAR(D30)-1),4,1),$D$14:D29,"&lt;"&amp;DATE(IF(MONTH(D30)&gt;=4,YEAR(D30)+1,YEAR(D30)),4,1))))</f>
        <v>0</v>
      </c>
      <c r="S30" s="42">
        <f t="shared" si="6"/>
        <v>0</v>
      </c>
      <c r="T30" s="42">
        <f>IFERROR(VLOOKUP(I30,'Section Master'!$A$14:$J$100,6,FALSE()),0)</f>
        <v>0</v>
      </c>
      <c r="U30" s="42">
        <f>IFERROR(VLOOKUP(I30,'Section Master'!$A$14:$J$100,7,FALSE()),0)</f>
        <v>0</v>
      </c>
      <c r="V30" s="38" t="str">
        <f>IF(I30="","",IFERROR(IF(VLOOKUP(I30,'Section Master'!$A$14:$J$100,8,FALSE())="Excess over aggregate",IF(S30&gt;U30,"Threshold exceeded","Below threshold"),IF(VLOOKUP(I30,'Section Master'!$A$14:$J$100,8,FALSE())="Single or aggregate gate",IF(OR(Q30&gt;T30,S30&gt;U30),"Threshold exceeded","Below threshold"),IF(VLOOKUP(I30,'Section Master'!$A$14:$J$100,8,FALSE())="Aggregate gate",IF(S30&gt;U30,"Threshold exceeded","Below threshold"),IF(VLOOKUP(I30,'Section Master'!$A$14:$J$100,8,FALSE())="No threshold","Applicable","Manual review")))),"Manual review"))</f>
        <v/>
      </c>
      <c r="W30" s="43">
        <f>IFERROR(VLOOKUP(I30,'Section Master'!$A$14:$J$100,5,FALSE()),0)</f>
        <v>0</v>
      </c>
      <c r="X30" s="44"/>
      <c r="Y30" s="42" t="str">
        <f>IF(I30="","",IF(V30="Below threshold",0,ROUND(IF(IFERROR(VLOOKUP(I30,'Section Master'!$A$14:$J$100,8,FALSE()),"")="Excess over aggregate",MAX(0,S30-MAX(U30,R30)),Q30)*IF(X30&lt;&gt;"",X30,W30),0)))</f>
        <v/>
      </c>
      <c r="Z30" s="39"/>
      <c r="AA30" s="40" t="str">
        <f t="shared" si="7"/>
        <v/>
      </c>
      <c r="AB30" s="39"/>
      <c r="AC30" s="42">
        <f t="shared" si="8"/>
        <v>0</v>
      </c>
      <c r="AD30" s="42">
        <f t="shared" si="9"/>
        <v>0</v>
      </c>
      <c r="AE30" s="42">
        <f t="shared" si="10"/>
        <v>0</v>
      </c>
      <c r="AF30" s="37"/>
      <c r="AG30" s="38" t="str">
        <f t="shared" si="11"/>
        <v/>
      </c>
      <c r="AH30" s="38" t="str">
        <f t="shared" si="12"/>
        <v/>
      </c>
      <c r="AI30" s="37"/>
    </row>
    <row r="31" spans="1:35" ht="14.25" customHeight="1" x14ac:dyDescent="0.25">
      <c r="A31" s="31" t="str">
        <f t="shared" si="0"/>
        <v/>
      </c>
      <c r="B31" s="39"/>
      <c r="C31" s="39"/>
      <c r="D31" s="45" t="str">
        <f t="shared" si="1"/>
        <v/>
      </c>
      <c r="E31" s="31" t="str">
        <f t="shared" si="2"/>
        <v/>
      </c>
      <c r="F31" s="31" t="str">
        <f t="shared" si="3"/>
        <v/>
      </c>
      <c r="G31" s="37"/>
      <c r="H31" s="31" t="str">
        <f>IFERROR(VLOOKUP(G31,'Vendor Master'!$A$14:$I$213,2,FALSE()),"")</f>
        <v/>
      </c>
      <c r="I31" s="37"/>
      <c r="J31" s="41"/>
      <c r="K31" s="41"/>
      <c r="L31" s="41"/>
      <c r="M31" s="33">
        <f t="shared" si="4"/>
        <v>0</v>
      </c>
      <c r="N31" s="37"/>
      <c r="O31" s="37" t="s">
        <v>370</v>
      </c>
      <c r="P31" s="41"/>
      <c r="Q31" s="33">
        <f t="shared" si="5"/>
        <v>0</v>
      </c>
      <c r="R31" s="33">
        <f>IF(ROW()=14,0,IF(OR(G31="",I31="",D31=""),0,SUMIFS($Q$14:Q30,$G$14:G30,G31,$I$14:I30,I31,$D$14:D30,"&gt;="&amp;DATE(IF(MONTH(D31)&gt;=4,YEAR(D31),YEAR(D31)-1),4,1),$D$14:D30,"&lt;"&amp;DATE(IF(MONTH(D31)&gt;=4,YEAR(D31)+1,YEAR(D31)),4,1))))</f>
        <v>0</v>
      </c>
      <c r="S31" s="33">
        <f t="shared" si="6"/>
        <v>0</v>
      </c>
      <c r="T31" s="33">
        <f>IFERROR(VLOOKUP(I31,'Section Master'!$A$14:$J$100,6,FALSE()),0)</f>
        <v>0</v>
      </c>
      <c r="U31" s="33">
        <f>IFERROR(VLOOKUP(I31,'Section Master'!$A$14:$J$100,7,FALSE()),0)</f>
        <v>0</v>
      </c>
      <c r="V31" s="31" t="str">
        <f>IF(I31="","",IFERROR(IF(VLOOKUP(I31,'Section Master'!$A$14:$J$100,8,FALSE())="Excess over aggregate",IF(S31&gt;U31,"Threshold exceeded","Below threshold"),IF(VLOOKUP(I31,'Section Master'!$A$14:$J$100,8,FALSE())="Single or aggregate gate",IF(OR(Q31&gt;T31,S31&gt;U31),"Threshold exceeded","Below threshold"),IF(VLOOKUP(I31,'Section Master'!$A$14:$J$100,8,FALSE())="Aggregate gate",IF(S31&gt;U31,"Threshold exceeded","Below threshold"),IF(VLOOKUP(I31,'Section Master'!$A$14:$J$100,8,FALSE())="No threshold","Applicable","Manual review")))),"Manual review"))</f>
        <v/>
      </c>
      <c r="W31" s="46">
        <f>IFERROR(VLOOKUP(I31,'Section Master'!$A$14:$J$100,5,FALSE()),0)</f>
        <v>0</v>
      </c>
      <c r="X31" s="44"/>
      <c r="Y31" s="33" t="str">
        <f>IF(I31="","",IF(V31="Below threshold",0,ROUND(IF(IFERROR(VLOOKUP(I31,'Section Master'!$A$14:$J$100,8,FALSE()),"")="Excess over aggregate",MAX(0,S31-MAX(U31,R31)),Q31)*IF(X31&lt;&gt;"",X31,W31),0)))</f>
        <v/>
      </c>
      <c r="Z31" s="39"/>
      <c r="AA31" s="45" t="str">
        <f t="shared" si="7"/>
        <v/>
      </c>
      <c r="AB31" s="39"/>
      <c r="AC31" s="33">
        <f t="shared" si="8"/>
        <v>0</v>
      </c>
      <c r="AD31" s="33">
        <f t="shared" si="9"/>
        <v>0</v>
      </c>
      <c r="AE31" s="33">
        <f t="shared" si="10"/>
        <v>0</v>
      </c>
      <c r="AF31" s="37"/>
      <c r="AG31" s="31" t="str">
        <f t="shared" si="11"/>
        <v/>
      </c>
      <c r="AH31" s="31" t="str">
        <f t="shared" si="12"/>
        <v/>
      </c>
      <c r="AI31" s="37"/>
    </row>
    <row r="32" spans="1:35" ht="14.25" customHeight="1" x14ac:dyDescent="0.25">
      <c r="A32" s="38" t="str">
        <f t="shared" si="0"/>
        <v/>
      </c>
      <c r="B32" s="39"/>
      <c r="C32" s="39"/>
      <c r="D32" s="40" t="str">
        <f t="shared" si="1"/>
        <v/>
      </c>
      <c r="E32" s="38" t="str">
        <f t="shared" si="2"/>
        <v/>
      </c>
      <c r="F32" s="38" t="str">
        <f t="shared" si="3"/>
        <v/>
      </c>
      <c r="G32" s="37"/>
      <c r="H32" s="38" t="str">
        <f>IFERROR(VLOOKUP(G32,'Vendor Master'!$A$14:$I$213,2,FALSE()),"")</f>
        <v/>
      </c>
      <c r="I32" s="37"/>
      <c r="J32" s="41"/>
      <c r="K32" s="41"/>
      <c r="L32" s="41"/>
      <c r="M32" s="42">
        <f t="shared" si="4"/>
        <v>0</v>
      </c>
      <c r="N32" s="37"/>
      <c r="O32" s="37" t="s">
        <v>370</v>
      </c>
      <c r="P32" s="41"/>
      <c r="Q32" s="42">
        <f t="shared" si="5"/>
        <v>0</v>
      </c>
      <c r="R32" s="42">
        <f>IF(ROW()=14,0,IF(OR(G32="",I32="",D32=""),0,SUMIFS($Q$14:Q31,$G$14:G31,G32,$I$14:I31,I32,$D$14:D31,"&gt;="&amp;DATE(IF(MONTH(D32)&gt;=4,YEAR(D32),YEAR(D32)-1),4,1),$D$14:D31,"&lt;"&amp;DATE(IF(MONTH(D32)&gt;=4,YEAR(D32)+1,YEAR(D32)),4,1))))</f>
        <v>0</v>
      </c>
      <c r="S32" s="42">
        <f t="shared" si="6"/>
        <v>0</v>
      </c>
      <c r="T32" s="42">
        <f>IFERROR(VLOOKUP(I32,'Section Master'!$A$14:$J$100,6,FALSE()),0)</f>
        <v>0</v>
      </c>
      <c r="U32" s="42">
        <f>IFERROR(VLOOKUP(I32,'Section Master'!$A$14:$J$100,7,FALSE()),0)</f>
        <v>0</v>
      </c>
      <c r="V32" s="38" t="str">
        <f>IF(I32="","",IFERROR(IF(VLOOKUP(I32,'Section Master'!$A$14:$J$100,8,FALSE())="Excess over aggregate",IF(S32&gt;U32,"Threshold exceeded","Below threshold"),IF(VLOOKUP(I32,'Section Master'!$A$14:$J$100,8,FALSE())="Single or aggregate gate",IF(OR(Q32&gt;T32,S32&gt;U32),"Threshold exceeded","Below threshold"),IF(VLOOKUP(I32,'Section Master'!$A$14:$J$100,8,FALSE())="Aggregate gate",IF(S32&gt;U32,"Threshold exceeded","Below threshold"),IF(VLOOKUP(I32,'Section Master'!$A$14:$J$100,8,FALSE())="No threshold","Applicable","Manual review")))),"Manual review"))</f>
        <v/>
      </c>
      <c r="W32" s="43">
        <f>IFERROR(VLOOKUP(I32,'Section Master'!$A$14:$J$100,5,FALSE()),0)</f>
        <v>0</v>
      </c>
      <c r="X32" s="44"/>
      <c r="Y32" s="42" t="str">
        <f>IF(I32="","",IF(V32="Below threshold",0,ROUND(IF(IFERROR(VLOOKUP(I32,'Section Master'!$A$14:$J$100,8,FALSE()),"")="Excess over aggregate",MAX(0,S32-MAX(U32,R32)),Q32)*IF(X32&lt;&gt;"",X32,W32),0)))</f>
        <v/>
      </c>
      <c r="Z32" s="39"/>
      <c r="AA32" s="40" t="str">
        <f t="shared" si="7"/>
        <v/>
      </c>
      <c r="AB32" s="39"/>
      <c r="AC32" s="42">
        <f t="shared" si="8"/>
        <v>0</v>
      </c>
      <c r="AD32" s="42">
        <f t="shared" si="9"/>
        <v>0</v>
      </c>
      <c r="AE32" s="42">
        <f t="shared" si="10"/>
        <v>0</v>
      </c>
      <c r="AF32" s="37"/>
      <c r="AG32" s="38" t="str">
        <f t="shared" si="11"/>
        <v/>
      </c>
      <c r="AH32" s="38" t="str">
        <f t="shared" si="12"/>
        <v/>
      </c>
      <c r="AI32" s="37"/>
    </row>
    <row r="33" spans="1:35" ht="14.25" customHeight="1" x14ac:dyDescent="0.25">
      <c r="A33" s="31" t="str">
        <f t="shared" si="0"/>
        <v/>
      </c>
      <c r="B33" s="39"/>
      <c r="C33" s="39"/>
      <c r="D33" s="45" t="str">
        <f t="shared" si="1"/>
        <v/>
      </c>
      <c r="E33" s="31" t="str">
        <f t="shared" si="2"/>
        <v/>
      </c>
      <c r="F33" s="31" t="str">
        <f t="shared" si="3"/>
        <v/>
      </c>
      <c r="G33" s="37"/>
      <c r="H33" s="31" t="str">
        <f>IFERROR(VLOOKUP(G33,'Vendor Master'!$A$14:$I$213,2,FALSE()),"")</f>
        <v/>
      </c>
      <c r="I33" s="37"/>
      <c r="J33" s="41"/>
      <c r="K33" s="41"/>
      <c r="L33" s="41"/>
      <c r="M33" s="33">
        <f t="shared" si="4"/>
        <v>0</v>
      </c>
      <c r="N33" s="37"/>
      <c r="O33" s="37" t="s">
        <v>370</v>
      </c>
      <c r="P33" s="41"/>
      <c r="Q33" s="33">
        <f t="shared" si="5"/>
        <v>0</v>
      </c>
      <c r="R33" s="33">
        <f>IF(ROW()=14,0,IF(OR(G33="",I33="",D33=""),0,SUMIFS($Q$14:Q32,$G$14:G32,G33,$I$14:I32,I33,$D$14:D32,"&gt;="&amp;DATE(IF(MONTH(D33)&gt;=4,YEAR(D33),YEAR(D33)-1),4,1),$D$14:D32,"&lt;"&amp;DATE(IF(MONTH(D33)&gt;=4,YEAR(D33)+1,YEAR(D33)),4,1))))</f>
        <v>0</v>
      </c>
      <c r="S33" s="33">
        <f t="shared" si="6"/>
        <v>0</v>
      </c>
      <c r="T33" s="33">
        <f>IFERROR(VLOOKUP(I33,'Section Master'!$A$14:$J$100,6,FALSE()),0)</f>
        <v>0</v>
      </c>
      <c r="U33" s="33">
        <f>IFERROR(VLOOKUP(I33,'Section Master'!$A$14:$J$100,7,FALSE()),0)</f>
        <v>0</v>
      </c>
      <c r="V33" s="31" t="str">
        <f>IF(I33="","",IFERROR(IF(VLOOKUP(I33,'Section Master'!$A$14:$J$100,8,FALSE())="Excess over aggregate",IF(S33&gt;U33,"Threshold exceeded","Below threshold"),IF(VLOOKUP(I33,'Section Master'!$A$14:$J$100,8,FALSE())="Single or aggregate gate",IF(OR(Q33&gt;T33,S33&gt;U33),"Threshold exceeded","Below threshold"),IF(VLOOKUP(I33,'Section Master'!$A$14:$J$100,8,FALSE())="Aggregate gate",IF(S33&gt;U33,"Threshold exceeded","Below threshold"),IF(VLOOKUP(I33,'Section Master'!$A$14:$J$100,8,FALSE())="No threshold","Applicable","Manual review")))),"Manual review"))</f>
        <v/>
      </c>
      <c r="W33" s="46">
        <f>IFERROR(VLOOKUP(I33,'Section Master'!$A$14:$J$100,5,FALSE()),0)</f>
        <v>0</v>
      </c>
      <c r="X33" s="44"/>
      <c r="Y33" s="33" t="str">
        <f>IF(I33="","",IF(V33="Below threshold",0,ROUND(IF(IFERROR(VLOOKUP(I33,'Section Master'!$A$14:$J$100,8,FALSE()),"")="Excess over aggregate",MAX(0,S33-MAX(U33,R33)),Q33)*IF(X33&lt;&gt;"",X33,W33),0)))</f>
        <v/>
      </c>
      <c r="Z33" s="39"/>
      <c r="AA33" s="45" t="str">
        <f t="shared" si="7"/>
        <v/>
      </c>
      <c r="AB33" s="39"/>
      <c r="AC33" s="33">
        <f t="shared" si="8"/>
        <v>0</v>
      </c>
      <c r="AD33" s="33">
        <f t="shared" si="9"/>
        <v>0</v>
      </c>
      <c r="AE33" s="33">
        <f t="shared" si="10"/>
        <v>0</v>
      </c>
      <c r="AF33" s="37"/>
      <c r="AG33" s="31" t="str">
        <f t="shared" si="11"/>
        <v/>
      </c>
      <c r="AH33" s="31" t="str">
        <f t="shared" si="12"/>
        <v/>
      </c>
      <c r="AI33" s="37"/>
    </row>
    <row r="34" spans="1:35" ht="14.25" customHeight="1" x14ac:dyDescent="0.25">
      <c r="A34" s="38" t="str">
        <f t="shared" si="0"/>
        <v/>
      </c>
      <c r="B34" s="39"/>
      <c r="C34" s="39"/>
      <c r="D34" s="40" t="str">
        <f t="shared" si="1"/>
        <v/>
      </c>
      <c r="E34" s="38" t="str">
        <f t="shared" si="2"/>
        <v/>
      </c>
      <c r="F34" s="38" t="str">
        <f t="shared" si="3"/>
        <v/>
      </c>
      <c r="G34" s="37"/>
      <c r="H34" s="38" t="str">
        <f>IFERROR(VLOOKUP(G34,'Vendor Master'!$A$14:$I$213,2,FALSE()),"")</f>
        <v/>
      </c>
      <c r="I34" s="37"/>
      <c r="J34" s="41"/>
      <c r="K34" s="41"/>
      <c r="L34" s="41"/>
      <c r="M34" s="42">
        <f t="shared" si="4"/>
        <v>0</v>
      </c>
      <c r="N34" s="37"/>
      <c r="O34" s="37" t="s">
        <v>370</v>
      </c>
      <c r="P34" s="41"/>
      <c r="Q34" s="42">
        <f t="shared" si="5"/>
        <v>0</v>
      </c>
      <c r="R34" s="42">
        <f>IF(ROW()=14,0,IF(OR(G34="",I34="",D34=""),0,SUMIFS($Q$14:Q33,$G$14:G33,G34,$I$14:I33,I34,$D$14:D33,"&gt;="&amp;DATE(IF(MONTH(D34)&gt;=4,YEAR(D34),YEAR(D34)-1),4,1),$D$14:D33,"&lt;"&amp;DATE(IF(MONTH(D34)&gt;=4,YEAR(D34)+1,YEAR(D34)),4,1))))</f>
        <v>0</v>
      </c>
      <c r="S34" s="42">
        <f t="shared" si="6"/>
        <v>0</v>
      </c>
      <c r="T34" s="42">
        <f>IFERROR(VLOOKUP(I34,'Section Master'!$A$14:$J$100,6,FALSE()),0)</f>
        <v>0</v>
      </c>
      <c r="U34" s="42">
        <f>IFERROR(VLOOKUP(I34,'Section Master'!$A$14:$J$100,7,FALSE()),0)</f>
        <v>0</v>
      </c>
      <c r="V34" s="38" t="str">
        <f>IF(I34="","",IFERROR(IF(VLOOKUP(I34,'Section Master'!$A$14:$J$100,8,FALSE())="Excess over aggregate",IF(S34&gt;U34,"Threshold exceeded","Below threshold"),IF(VLOOKUP(I34,'Section Master'!$A$14:$J$100,8,FALSE())="Single or aggregate gate",IF(OR(Q34&gt;T34,S34&gt;U34),"Threshold exceeded","Below threshold"),IF(VLOOKUP(I34,'Section Master'!$A$14:$J$100,8,FALSE())="Aggregate gate",IF(S34&gt;U34,"Threshold exceeded","Below threshold"),IF(VLOOKUP(I34,'Section Master'!$A$14:$J$100,8,FALSE())="No threshold","Applicable","Manual review")))),"Manual review"))</f>
        <v/>
      </c>
      <c r="W34" s="43">
        <f>IFERROR(VLOOKUP(I34,'Section Master'!$A$14:$J$100,5,FALSE()),0)</f>
        <v>0</v>
      </c>
      <c r="X34" s="44"/>
      <c r="Y34" s="42" t="str">
        <f>IF(I34="","",IF(V34="Below threshold",0,ROUND(IF(IFERROR(VLOOKUP(I34,'Section Master'!$A$14:$J$100,8,FALSE()),"")="Excess over aggregate",MAX(0,S34-MAX(U34,R34)),Q34)*IF(X34&lt;&gt;"",X34,W34),0)))</f>
        <v/>
      </c>
      <c r="Z34" s="39"/>
      <c r="AA34" s="40" t="str">
        <f t="shared" si="7"/>
        <v/>
      </c>
      <c r="AB34" s="39"/>
      <c r="AC34" s="42">
        <f t="shared" si="8"/>
        <v>0</v>
      </c>
      <c r="AD34" s="42">
        <f t="shared" si="9"/>
        <v>0</v>
      </c>
      <c r="AE34" s="42">
        <f t="shared" si="10"/>
        <v>0</v>
      </c>
      <c r="AF34" s="37"/>
      <c r="AG34" s="38" t="str">
        <f t="shared" si="11"/>
        <v/>
      </c>
      <c r="AH34" s="38" t="str">
        <f t="shared" si="12"/>
        <v/>
      </c>
      <c r="AI34" s="37"/>
    </row>
    <row r="35" spans="1:35" ht="14.25" customHeight="1" x14ac:dyDescent="0.25">
      <c r="A35" s="31" t="str">
        <f t="shared" si="0"/>
        <v/>
      </c>
      <c r="B35" s="39"/>
      <c r="C35" s="39"/>
      <c r="D35" s="45" t="str">
        <f t="shared" si="1"/>
        <v/>
      </c>
      <c r="E35" s="31" t="str">
        <f t="shared" si="2"/>
        <v/>
      </c>
      <c r="F35" s="31" t="str">
        <f t="shared" si="3"/>
        <v/>
      </c>
      <c r="G35" s="37"/>
      <c r="H35" s="31" t="str">
        <f>IFERROR(VLOOKUP(G35,'Vendor Master'!$A$14:$I$213,2,FALSE()),"")</f>
        <v/>
      </c>
      <c r="I35" s="37"/>
      <c r="J35" s="41"/>
      <c r="K35" s="41"/>
      <c r="L35" s="41"/>
      <c r="M35" s="33">
        <f t="shared" si="4"/>
        <v>0</v>
      </c>
      <c r="N35" s="37"/>
      <c r="O35" s="37" t="s">
        <v>370</v>
      </c>
      <c r="P35" s="41"/>
      <c r="Q35" s="33">
        <f t="shared" si="5"/>
        <v>0</v>
      </c>
      <c r="R35" s="33">
        <f>IF(ROW()=14,0,IF(OR(G35="",I35="",D35=""),0,SUMIFS($Q$14:Q34,$G$14:G34,G35,$I$14:I34,I35,$D$14:D34,"&gt;="&amp;DATE(IF(MONTH(D35)&gt;=4,YEAR(D35),YEAR(D35)-1),4,1),$D$14:D34,"&lt;"&amp;DATE(IF(MONTH(D35)&gt;=4,YEAR(D35)+1,YEAR(D35)),4,1))))</f>
        <v>0</v>
      </c>
      <c r="S35" s="33">
        <f t="shared" si="6"/>
        <v>0</v>
      </c>
      <c r="T35" s="33">
        <f>IFERROR(VLOOKUP(I35,'Section Master'!$A$14:$J$100,6,FALSE()),0)</f>
        <v>0</v>
      </c>
      <c r="U35" s="33">
        <f>IFERROR(VLOOKUP(I35,'Section Master'!$A$14:$J$100,7,FALSE()),0)</f>
        <v>0</v>
      </c>
      <c r="V35" s="31" t="str">
        <f>IF(I35="","",IFERROR(IF(VLOOKUP(I35,'Section Master'!$A$14:$J$100,8,FALSE())="Excess over aggregate",IF(S35&gt;U35,"Threshold exceeded","Below threshold"),IF(VLOOKUP(I35,'Section Master'!$A$14:$J$100,8,FALSE())="Single or aggregate gate",IF(OR(Q35&gt;T35,S35&gt;U35),"Threshold exceeded","Below threshold"),IF(VLOOKUP(I35,'Section Master'!$A$14:$J$100,8,FALSE())="Aggregate gate",IF(S35&gt;U35,"Threshold exceeded","Below threshold"),IF(VLOOKUP(I35,'Section Master'!$A$14:$J$100,8,FALSE())="No threshold","Applicable","Manual review")))),"Manual review"))</f>
        <v/>
      </c>
      <c r="W35" s="46">
        <f>IFERROR(VLOOKUP(I35,'Section Master'!$A$14:$J$100,5,FALSE()),0)</f>
        <v>0</v>
      </c>
      <c r="X35" s="44"/>
      <c r="Y35" s="33" t="str">
        <f>IF(I35="","",IF(V35="Below threshold",0,ROUND(IF(IFERROR(VLOOKUP(I35,'Section Master'!$A$14:$J$100,8,FALSE()),"")="Excess over aggregate",MAX(0,S35-MAX(U35,R35)),Q35)*IF(X35&lt;&gt;"",X35,W35),0)))</f>
        <v/>
      </c>
      <c r="Z35" s="39"/>
      <c r="AA35" s="45" t="str">
        <f t="shared" si="7"/>
        <v/>
      </c>
      <c r="AB35" s="39"/>
      <c r="AC35" s="33">
        <f t="shared" si="8"/>
        <v>0</v>
      </c>
      <c r="AD35" s="33">
        <f t="shared" si="9"/>
        <v>0</v>
      </c>
      <c r="AE35" s="33">
        <f t="shared" si="10"/>
        <v>0</v>
      </c>
      <c r="AF35" s="37"/>
      <c r="AG35" s="31" t="str">
        <f t="shared" si="11"/>
        <v/>
      </c>
      <c r="AH35" s="31" t="str">
        <f t="shared" si="12"/>
        <v/>
      </c>
      <c r="AI35" s="37"/>
    </row>
    <row r="36" spans="1:35" ht="14.25" customHeight="1" x14ac:dyDescent="0.25">
      <c r="A36" s="38" t="str">
        <f t="shared" si="0"/>
        <v/>
      </c>
      <c r="B36" s="39"/>
      <c r="C36" s="39"/>
      <c r="D36" s="40" t="str">
        <f t="shared" si="1"/>
        <v/>
      </c>
      <c r="E36" s="38" t="str">
        <f t="shared" si="2"/>
        <v/>
      </c>
      <c r="F36" s="38" t="str">
        <f t="shared" si="3"/>
        <v/>
      </c>
      <c r="G36" s="37"/>
      <c r="H36" s="38" t="str">
        <f>IFERROR(VLOOKUP(G36,'Vendor Master'!$A$14:$I$213,2,FALSE()),"")</f>
        <v/>
      </c>
      <c r="I36" s="37"/>
      <c r="J36" s="41"/>
      <c r="K36" s="41"/>
      <c r="L36" s="41"/>
      <c r="M36" s="42">
        <f t="shared" si="4"/>
        <v>0</v>
      </c>
      <c r="N36" s="37"/>
      <c r="O36" s="37" t="s">
        <v>370</v>
      </c>
      <c r="P36" s="41"/>
      <c r="Q36" s="42">
        <f t="shared" si="5"/>
        <v>0</v>
      </c>
      <c r="R36" s="42">
        <f>IF(ROW()=14,0,IF(OR(G36="",I36="",D36=""),0,SUMIFS($Q$14:Q35,$G$14:G35,G36,$I$14:I35,I36,$D$14:D35,"&gt;="&amp;DATE(IF(MONTH(D36)&gt;=4,YEAR(D36),YEAR(D36)-1),4,1),$D$14:D35,"&lt;"&amp;DATE(IF(MONTH(D36)&gt;=4,YEAR(D36)+1,YEAR(D36)),4,1))))</f>
        <v>0</v>
      </c>
      <c r="S36" s="42">
        <f t="shared" si="6"/>
        <v>0</v>
      </c>
      <c r="T36" s="42">
        <f>IFERROR(VLOOKUP(I36,'Section Master'!$A$14:$J$100,6,FALSE()),0)</f>
        <v>0</v>
      </c>
      <c r="U36" s="42">
        <f>IFERROR(VLOOKUP(I36,'Section Master'!$A$14:$J$100,7,FALSE()),0)</f>
        <v>0</v>
      </c>
      <c r="V36" s="38" t="str">
        <f>IF(I36="","",IFERROR(IF(VLOOKUP(I36,'Section Master'!$A$14:$J$100,8,FALSE())="Excess over aggregate",IF(S36&gt;U36,"Threshold exceeded","Below threshold"),IF(VLOOKUP(I36,'Section Master'!$A$14:$J$100,8,FALSE())="Single or aggregate gate",IF(OR(Q36&gt;T36,S36&gt;U36),"Threshold exceeded","Below threshold"),IF(VLOOKUP(I36,'Section Master'!$A$14:$J$100,8,FALSE())="Aggregate gate",IF(S36&gt;U36,"Threshold exceeded","Below threshold"),IF(VLOOKUP(I36,'Section Master'!$A$14:$J$100,8,FALSE())="No threshold","Applicable","Manual review")))),"Manual review"))</f>
        <v/>
      </c>
      <c r="W36" s="43">
        <f>IFERROR(VLOOKUP(I36,'Section Master'!$A$14:$J$100,5,FALSE()),0)</f>
        <v>0</v>
      </c>
      <c r="X36" s="44"/>
      <c r="Y36" s="42" t="str">
        <f>IF(I36="","",IF(V36="Below threshold",0,ROUND(IF(IFERROR(VLOOKUP(I36,'Section Master'!$A$14:$J$100,8,FALSE()),"")="Excess over aggregate",MAX(0,S36-MAX(U36,R36)),Q36)*IF(X36&lt;&gt;"",X36,W36),0)))</f>
        <v/>
      </c>
      <c r="Z36" s="39"/>
      <c r="AA36" s="40" t="str">
        <f t="shared" si="7"/>
        <v/>
      </c>
      <c r="AB36" s="39"/>
      <c r="AC36" s="42">
        <f t="shared" si="8"/>
        <v>0</v>
      </c>
      <c r="AD36" s="42">
        <f t="shared" si="9"/>
        <v>0</v>
      </c>
      <c r="AE36" s="42">
        <f t="shared" si="10"/>
        <v>0</v>
      </c>
      <c r="AF36" s="37"/>
      <c r="AG36" s="38" t="str">
        <f t="shared" si="11"/>
        <v/>
      </c>
      <c r="AH36" s="38" t="str">
        <f t="shared" si="12"/>
        <v/>
      </c>
      <c r="AI36" s="37"/>
    </row>
    <row r="37" spans="1:35" ht="14.25" customHeight="1" x14ac:dyDescent="0.25">
      <c r="A37" s="31" t="str">
        <f t="shared" si="0"/>
        <v/>
      </c>
      <c r="B37" s="39"/>
      <c r="C37" s="39"/>
      <c r="D37" s="45" t="str">
        <f t="shared" si="1"/>
        <v/>
      </c>
      <c r="E37" s="31" t="str">
        <f t="shared" si="2"/>
        <v/>
      </c>
      <c r="F37" s="31" t="str">
        <f t="shared" si="3"/>
        <v/>
      </c>
      <c r="G37" s="37"/>
      <c r="H37" s="31" t="str">
        <f>IFERROR(VLOOKUP(G37,'Vendor Master'!$A$14:$I$213,2,FALSE()),"")</f>
        <v/>
      </c>
      <c r="I37" s="37"/>
      <c r="J37" s="41"/>
      <c r="K37" s="41"/>
      <c r="L37" s="41"/>
      <c r="M37" s="33">
        <f t="shared" si="4"/>
        <v>0</v>
      </c>
      <c r="N37" s="37"/>
      <c r="O37" s="37" t="s">
        <v>370</v>
      </c>
      <c r="P37" s="41"/>
      <c r="Q37" s="33">
        <f t="shared" si="5"/>
        <v>0</v>
      </c>
      <c r="R37" s="33">
        <f>IF(ROW()=14,0,IF(OR(G37="",I37="",D37=""),0,SUMIFS($Q$14:Q36,$G$14:G36,G37,$I$14:I36,I37,$D$14:D36,"&gt;="&amp;DATE(IF(MONTH(D37)&gt;=4,YEAR(D37),YEAR(D37)-1),4,1),$D$14:D36,"&lt;"&amp;DATE(IF(MONTH(D37)&gt;=4,YEAR(D37)+1,YEAR(D37)),4,1))))</f>
        <v>0</v>
      </c>
      <c r="S37" s="33">
        <f t="shared" si="6"/>
        <v>0</v>
      </c>
      <c r="T37" s="33">
        <f>IFERROR(VLOOKUP(I37,'Section Master'!$A$14:$J$100,6,FALSE()),0)</f>
        <v>0</v>
      </c>
      <c r="U37" s="33">
        <f>IFERROR(VLOOKUP(I37,'Section Master'!$A$14:$J$100,7,FALSE()),0)</f>
        <v>0</v>
      </c>
      <c r="V37" s="31" t="str">
        <f>IF(I37="","",IFERROR(IF(VLOOKUP(I37,'Section Master'!$A$14:$J$100,8,FALSE())="Excess over aggregate",IF(S37&gt;U37,"Threshold exceeded","Below threshold"),IF(VLOOKUP(I37,'Section Master'!$A$14:$J$100,8,FALSE())="Single or aggregate gate",IF(OR(Q37&gt;T37,S37&gt;U37),"Threshold exceeded","Below threshold"),IF(VLOOKUP(I37,'Section Master'!$A$14:$J$100,8,FALSE())="Aggregate gate",IF(S37&gt;U37,"Threshold exceeded","Below threshold"),IF(VLOOKUP(I37,'Section Master'!$A$14:$J$100,8,FALSE())="No threshold","Applicable","Manual review")))),"Manual review"))</f>
        <v/>
      </c>
      <c r="W37" s="46">
        <f>IFERROR(VLOOKUP(I37,'Section Master'!$A$14:$J$100,5,FALSE()),0)</f>
        <v>0</v>
      </c>
      <c r="X37" s="44"/>
      <c r="Y37" s="33" t="str">
        <f>IF(I37="","",IF(V37="Below threshold",0,ROUND(IF(IFERROR(VLOOKUP(I37,'Section Master'!$A$14:$J$100,8,FALSE()),"")="Excess over aggregate",MAX(0,S37-MAX(U37,R37)),Q37)*IF(X37&lt;&gt;"",X37,W37),0)))</f>
        <v/>
      </c>
      <c r="Z37" s="39"/>
      <c r="AA37" s="45" t="str">
        <f t="shared" si="7"/>
        <v/>
      </c>
      <c r="AB37" s="39"/>
      <c r="AC37" s="33">
        <f t="shared" si="8"/>
        <v>0</v>
      </c>
      <c r="AD37" s="33">
        <f t="shared" si="9"/>
        <v>0</v>
      </c>
      <c r="AE37" s="33">
        <f t="shared" si="10"/>
        <v>0</v>
      </c>
      <c r="AF37" s="37"/>
      <c r="AG37" s="31" t="str">
        <f t="shared" si="11"/>
        <v/>
      </c>
      <c r="AH37" s="31" t="str">
        <f t="shared" si="12"/>
        <v/>
      </c>
      <c r="AI37" s="37"/>
    </row>
    <row r="38" spans="1:35" ht="14.25" customHeight="1" x14ac:dyDescent="0.25">
      <c r="A38" s="38" t="str">
        <f t="shared" si="0"/>
        <v/>
      </c>
      <c r="B38" s="39"/>
      <c r="C38" s="39"/>
      <c r="D38" s="40" t="str">
        <f t="shared" si="1"/>
        <v/>
      </c>
      <c r="E38" s="38" t="str">
        <f t="shared" si="2"/>
        <v/>
      </c>
      <c r="F38" s="38" t="str">
        <f t="shared" si="3"/>
        <v/>
      </c>
      <c r="G38" s="37"/>
      <c r="H38" s="38" t="str">
        <f>IFERROR(VLOOKUP(G38,'Vendor Master'!$A$14:$I$213,2,FALSE()),"")</f>
        <v/>
      </c>
      <c r="I38" s="37"/>
      <c r="J38" s="41"/>
      <c r="K38" s="41"/>
      <c r="L38" s="41"/>
      <c r="M38" s="42">
        <f t="shared" si="4"/>
        <v>0</v>
      </c>
      <c r="N38" s="37"/>
      <c r="O38" s="37" t="s">
        <v>370</v>
      </c>
      <c r="P38" s="41"/>
      <c r="Q38" s="42">
        <f t="shared" si="5"/>
        <v>0</v>
      </c>
      <c r="R38" s="42">
        <f>IF(ROW()=14,0,IF(OR(G38="",I38="",D38=""),0,SUMIFS($Q$14:Q37,$G$14:G37,G38,$I$14:I37,I38,$D$14:D37,"&gt;="&amp;DATE(IF(MONTH(D38)&gt;=4,YEAR(D38),YEAR(D38)-1),4,1),$D$14:D37,"&lt;"&amp;DATE(IF(MONTH(D38)&gt;=4,YEAR(D38)+1,YEAR(D38)),4,1))))</f>
        <v>0</v>
      </c>
      <c r="S38" s="42">
        <f t="shared" si="6"/>
        <v>0</v>
      </c>
      <c r="T38" s="42">
        <f>IFERROR(VLOOKUP(I38,'Section Master'!$A$14:$J$100,6,FALSE()),0)</f>
        <v>0</v>
      </c>
      <c r="U38" s="42">
        <f>IFERROR(VLOOKUP(I38,'Section Master'!$A$14:$J$100,7,FALSE()),0)</f>
        <v>0</v>
      </c>
      <c r="V38" s="38" t="str">
        <f>IF(I38="","",IFERROR(IF(VLOOKUP(I38,'Section Master'!$A$14:$J$100,8,FALSE())="Excess over aggregate",IF(S38&gt;U38,"Threshold exceeded","Below threshold"),IF(VLOOKUP(I38,'Section Master'!$A$14:$J$100,8,FALSE())="Single or aggregate gate",IF(OR(Q38&gt;T38,S38&gt;U38),"Threshold exceeded","Below threshold"),IF(VLOOKUP(I38,'Section Master'!$A$14:$J$100,8,FALSE())="Aggregate gate",IF(S38&gt;U38,"Threshold exceeded","Below threshold"),IF(VLOOKUP(I38,'Section Master'!$A$14:$J$100,8,FALSE())="No threshold","Applicable","Manual review")))),"Manual review"))</f>
        <v/>
      </c>
      <c r="W38" s="43">
        <f>IFERROR(VLOOKUP(I38,'Section Master'!$A$14:$J$100,5,FALSE()),0)</f>
        <v>0</v>
      </c>
      <c r="X38" s="44"/>
      <c r="Y38" s="42" t="str">
        <f>IF(I38="","",IF(V38="Below threshold",0,ROUND(IF(IFERROR(VLOOKUP(I38,'Section Master'!$A$14:$J$100,8,FALSE()),"")="Excess over aggregate",MAX(0,S38-MAX(U38,R38)),Q38)*IF(X38&lt;&gt;"",X38,W38),0)))</f>
        <v/>
      </c>
      <c r="Z38" s="39"/>
      <c r="AA38" s="40" t="str">
        <f t="shared" si="7"/>
        <v/>
      </c>
      <c r="AB38" s="39"/>
      <c r="AC38" s="42">
        <f t="shared" si="8"/>
        <v>0</v>
      </c>
      <c r="AD38" s="42">
        <f t="shared" si="9"/>
        <v>0</v>
      </c>
      <c r="AE38" s="42">
        <f t="shared" si="10"/>
        <v>0</v>
      </c>
      <c r="AF38" s="37"/>
      <c r="AG38" s="38" t="str">
        <f t="shared" si="11"/>
        <v/>
      </c>
      <c r="AH38" s="38" t="str">
        <f t="shared" si="12"/>
        <v/>
      </c>
      <c r="AI38" s="37"/>
    </row>
    <row r="39" spans="1:35" ht="14.25" customHeight="1" x14ac:dyDescent="0.25">
      <c r="A39" s="31" t="str">
        <f t="shared" si="0"/>
        <v/>
      </c>
      <c r="B39" s="39"/>
      <c r="C39" s="39"/>
      <c r="D39" s="45" t="str">
        <f t="shared" si="1"/>
        <v/>
      </c>
      <c r="E39" s="31" t="str">
        <f t="shared" si="2"/>
        <v/>
      </c>
      <c r="F39" s="31" t="str">
        <f t="shared" si="3"/>
        <v/>
      </c>
      <c r="G39" s="37"/>
      <c r="H39" s="31" t="str">
        <f>IFERROR(VLOOKUP(G39,'Vendor Master'!$A$14:$I$213,2,FALSE()),"")</f>
        <v/>
      </c>
      <c r="I39" s="37"/>
      <c r="J39" s="41"/>
      <c r="K39" s="41"/>
      <c r="L39" s="41"/>
      <c r="M39" s="33">
        <f t="shared" si="4"/>
        <v>0</v>
      </c>
      <c r="N39" s="37"/>
      <c r="O39" s="37" t="s">
        <v>370</v>
      </c>
      <c r="P39" s="41"/>
      <c r="Q39" s="33">
        <f t="shared" si="5"/>
        <v>0</v>
      </c>
      <c r="R39" s="33">
        <f>IF(ROW()=14,0,IF(OR(G39="",I39="",D39=""),0,SUMIFS($Q$14:Q38,$G$14:G38,G39,$I$14:I38,I39,$D$14:D38,"&gt;="&amp;DATE(IF(MONTH(D39)&gt;=4,YEAR(D39),YEAR(D39)-1),4,1),$D$14:D38,"&lt;"&amp;DATE(IF(MONTH(D39)&gt;=4,YEAR(D39)+1,YEAR(D39)),4,1))))</f>
        <v>0</v>
      </c>
      <c r="S39" s="33">
        <f t="shared" si="6"/>
        <v>0</v>
      </c>
      <c r="T39" s="33">
        <f>IFERROR(VLOOKUP(I39,'Section Master'!$A$14:$J$100,6,FALSE()),0)</f>
        <v>0</v>
      </c>
      <c r="U39" s="33">
        <f>IFERROR(VLOOKUP(I39,'Section Master'!$A$14:$J$100,7,FALSE()),0)</f>
        <v>0</v>
      </c>
      <c r="V39" s="31" t="str">
        <f>IF(I39="","",IFERROR(IF(VLOOKUP(I39,'Section Master'!$A$14:$J$100,8,FALSE())="Excess over aggregate",IF(S39&gt;U39,"Threshold exceeded","Below threshold"),IF(VLOOKUP(I39,'Section Master'!$A$14:$J$100,8,FALSE())="Single or aggregate gate",IF(OR(Q39&gt;T39,S39&gt;U39),"Threshold exceeded","Below threshold"),IF(VLOOKUP(I39,'Section Master'!$A$14:$J$100,8,FALSE())="Aggregate gate",IF(S39&gt;U39,"Threshold exceeded","Below threshold"),IF(VLOOKUP(I39,'Section Master'!$A$14:$J$100,8,FALSE())="No threshold","Applicable","Manual review")))),"Manual review"))</f>
        <v/>
      </c>
      <c r="W39" s="46">
        <f>IFERROR(VLOOKUP(I39,'Section Master'!$A$14:$J$100,5,FALSE()),0)</f>
        <v>0</v>
      </c>
      <c r="X39" s="44"/>
      <c r="Y39" s="33" t="str">
        <f>IF(I39="","",IF(V39="Below threshold",0,ROUND(IF(IFERROR(VLOOKUP(I39,'Section Master'!$A$14:$J$100,8,FALSE()),"")="Excess over aggregate",MAX(0,S39-MAX(U39,R39)),Q39)*IF(X39&lt;&gt;"",X39,W39),0)))</f>
        <v/>
      </c>
      <c r="Z39" s="39"/>
      <c r="AA39" s="45" t="str">
        <f t="shared" si="7"/>
        <v/>
      </c>
      <c r="AB39" s="39"/>
      <c r="AC39" s="33">
        <f t="shared" si="8"/>
        <v>0</v>
      </c>
      <c r="AD39" s="33">
        <f t="shared" si="9"/>
        <v>0</v>
      </c>
      <c r="AE39" s="33">
        <f t="shared" si="10"/>
        <v>0</v>
      </c>
      <c r="AF39" s="37"/>
      <c r="AG39" s="31" t="str">
        <f t="shared" si="11"/>
        <v/>
      </c>
      <c r="AH39" s="31" t="str">
        <f t="shared" si="12"/>
        <v/>
      </c>
      <c r="AI39" s="37"/>
    </row>
    <row r="40" spans="1:35" ht="14.25" customHeight="1" x14ac:dyDescent="0.25">
      <c r="A40" s="38" t="str">
        <f t="shared" si="0"/>
        <v/>
      </c>
      <c r="B40" s="39"/>
      <c r="C40" s="39"/>
      <c r="D40" s="40" t="str">
        <f t="shared" si="1"/>
        <v/>
      </c>
      <c r="E40" s="38" t="str">
        <f t="shared" si="2"/>
        <v/>
      </c>
      <c r="F40" s="38" t="str">
        <f t="shared" si="3"/>
        <v/>
      </c>
      <c r="G40" s="37"/>
      <c r="H40" s="38" t="str">
        <f>IFERROR(VLOOKUP(G40,'Vendor Master'!$A$14:$I$213,2,FALSE()),"")</f>
        <v/>
      </c>
      <c r="I40" s="37"/>
      <c r="J40" s="41"/>
      <c r="K40" s="41"/>
      <c r="L40" s="41"/>
      <c r="M40" s="42">
        <f t="shared" si="4"/>
        <v>0</v>
      </c>
      <c r="N40" s="37"/>
      <c r="O40" s="37" t="s">
        <v>370</v>
      </c>
      <c r="P40" s="41"/>
      <c r="Q40" s="42">
        <f t="shared" si="5"/>
        <v>0</v>
      </c>
      <c r="R40" s="42">
        <f>IF(ROW()=14,0,IF(OR(G40="",I40="",D40=""),0,SUMIFS($Q$14:Q39,$G$14:G39,G40,$I$14:I39,I40,$D$14:D39,"&gt;="&amp;DATE(IF(MONTH(D40)&gt;=4,YEAR(D40),YEAR(D40)-1),4,1),$D$14:D39,"&lt;"&amp;DATE(IF(MONTH(D40)&gt;=4,YEAR(D40)+1,YEAR(D40)),4,1))))</f>
        <v>0</v>
      </c>
      <c r="S40" s="42">
        <f t="shared" si="6"/>
        <v>0</v>
      </c>
      <c r="T40" s="42">
        <f>IFERROR(VLOOKUP(I40,'Section Master'!$A$14:$J$100,6,FALSE()),0)</f>
        <v>0</v>
      </c>
      <c r="U40" s="42">
        <f>IFERROR(VLOOKUP(I40,'Section Master'!$A$14:$J$100,7,FALSE()),0)</f>
        <v>0</v>
      </c>
      <c r="V40" s="38" t="str">
        <f>IF(I40="","",IFERROR(IF(VLOOKUP(I40,'Section Master'!$A$14:$J$100,8,FALSE())="Excess over aggregate",IF(S40&gt;U40,"Threshold exceeded","Below threshold"),IF(VLOOKUP(I40,'Section Master'!$A$14:$J$100,8,FALSE())="Single or aggregate gate",IF(OR(Q40&gt;T40,S40&gt;U40),"Threshold exceeded","Below threshold"),IF(VLOOKUP(I40,'Section Master'!$A$14:$J$100,8,FALSE())="Aggregate gate",IF(S40&gt;U40,"Threshold exceeded","Below threshold"),IF(VLOOKUP(I40,'Section Master'!$A$14:$J$100,8,FALSE())="No threshold","Applicable","Manual review")))),"Manual review"))</f>
        <v/>
      </c>
      <c r="W40" s="43">
        <f>IFERROR(VLOOKUP(I40,'Section Master'!$A$14:$J$100,5,FALSE()),0)</f>
        <v>0</v>
      </c>
      <c r="X40" s="44"/>
      <c r="Y40" s="42" t="str">
        <f>IF(I40="","",IF(V40="Below threshold",0,ROUND(IF(IFERROR(VLOOKUP(I40,'Section Master'!$A$14:$J$100,8,FALSE()),"")="Excess over aggregate",MAX(0,S40-MAX(U40,R40)),Q40)*IF(X40&lt;&gt;"",X40,W40),0)))</f>
        <v/>
      </c>
      <c r="Z40" s="39"/>
      <c r="AA40" s="40" t="str">
        <f t="shared" si="7"/>
        <v/>
      </c>
      <c r="AB40" s="39"/>
      <c r="AC40" s="42">
        <f t="shared" si="8"/>
        <v>0</v>
      </c>
      <c r="AD40" s="42">
        <f t="shared" si="9"/>
        <v>0</v>
      </c>
      <c r="AE40" s="42">
        <f t="shared" si="10"/>
        <v>0</v>
      </c>
      <c r="AF40" s="37"/>
      <c r="AG40" s="38" t="str">
        <f t="shared" si="11"/>
        <v/>
      </c>
      <c r="AH40" s="38" t="str">
        <f t="shared" si="12"/>
        <v/>
      </c>
      <c r="AI40" s="37"/>
    </row>
    <row r="41" spans="1:35" ht="14.25" customHeight="1" x14ac:dyDescent="0.25">
      <c r="A41" s="31" t="str">
        <f t="shared" si="0"/>
        <v/>
      </c>
      <c r="B41" s="39"/>
      <c r="C41" s="39"/>
      <c r="D41" s="45" t="str">
        <f t="shared" si="1"/>
        <v/>
      </c>
      <c r="E41" s="31" t="str">
        <f t="shared" si="2"/>
        <v/>
      </c>
      <c r="F41" s="31" t="str">
        <f t="shared" si="3"/>
        <v/>
      </c>
      <c r="G41" s="37"/>
      <c r="H41" s="31" t="str">
        <f>IFERROR(VLOOKUP(G41,'Vendor Master'!$A$14:$I$213,2,FALSE()),"")</f>
        <v/>
      </c>
      <c r="I41" s="37"/>
      <c r="J41" s="41"/>
      <c r="K41" s="41"/>
      <c r="L41" s="41"/>
      <c r="M41" s="33">
        <f t="shared" si="4"/>
        <v>0</v>
      </c>
      <c r="N41" s="37"/>
      <c r="O41" s="37" t="s">
        <v>370</v>
      </c>
      <c r="P41" s="41"/>
      <c r="Q41" s="33">
        <f t="shared" si="5"/>
        <v>0</v>
      </c>
      <c r="R41" s="33">
        <f>IF(ROW()=14,0,IF(OR(G41="",I41="",D41=""),0,SUMIFS($Q$14:Q40,$G$14:G40,G41,$I$14:I40,I41,$D$14:D40,"&gt;="&amp;DATE(IF(MONTH(D41)&gt;=4,YEAR(D41),YEAR(D41)-1),4,1),$D$14:D40,"&lt;"&amp;DATE(IF(MONTH(D41)&gt;=4,YEAR(D41)+1,YEAR(D41)),4,1))))</f>
        <v>0</v>
      </c>
      <c r="S41" s="33">
        <f t="shared" si="6"/>
        <v>0</v>
      </c>
      <c r="T41" s="33">
        <f>IFERROR(VLOOKUP(I41,'Section Master'!$A$14:$J$100,6,FALSE()),0)</f>
        <v>0</v>
      </c>
      <c r="U41" s="33">
        <f>IFERROR(VLOOKUP(I41,'Section Master'!$A$14:$J$100,7,FALSE()),0)</f>
        <v>0</v>
      </c>
      <c r="V41" s="31" t="str">
        <f>IF(I41="","",IFERROR(IF(VLOOKUP(I41,'Section Master'!$A$14:$J$100,8,FALSE())="Excess over aggregate",IF(S41&gt;U41,"Threshold exceeded","Below threshold"),IF(VLOOKUP(I41,'Section Master'!$A$14:$J$100,8,FALSE())="Single or aggregate gate",IF(OR(Q41&gt;T41,S41&gt;U41),"Threshold exceeded","Below threshold"),IF(VLOOKUP(I41,'Section Master'!$A$14:$J$100,8,FALSE())="Aggregate gate",IF(S41&gt;U41,"Threshold exceeded","Below threshold"),IF(VLOOKUP(I41,'Section Master'!$A$14:$J$100,8,FALSE())="No threshold","Applicable","Manual review")))),"Manual review"))</f>
        <v/>
      </c>
      <c r="W41" s="46">
        <f>IFERROR(VLOOKUP(I41,'Section Master'!$A$14:$J$100,5,FALSE()),0)</f>
        <v>0</v>
      </c>
      <c r="X41" s="44"/>
      <c r="Y41" s="33" t="str">
        <f>IF(I41="","",IF(V41="Below threshold",0,ROUND(IF(IFERROR(VLOOKUP(I41,'Section Master'!$A$14:$J$100,8,FALSE()),"")="Excess over aggregate",MAX(0,S41-MAX(U41,R41)),Q41)*IF(X41&lt;&gt;"",X41,W41),0)))</f>
        <v/>
      </c>
      <c r="Z41" s="39"/>
      <c r="AA41" s="45" t="str">
        <f t="shared" si="7"/>
        <v/>
      </c>
      <c r="AB41" s="39"/>
      <c r="AC41" s="33">
        <f t="shared" si="8"/>
        <v>0</v>
      </c>
      <c r="AD41" s="33">
        <f t="shared" si="9"/>
        <v>0</v>
      </c>
      <c r="AE41" s="33">
        <f t="shared" si="10"/>
        <v>0</v>
      </c>
      <c r="AF41" s="37"/>
      <c r="AG41" s="31" t="str">
        <f t="shared" si="11"/>
        <v/>
      </c>
      <c r="AH41" s="31" t="str">
        <f t="shared" si="12"/>
        <v/>
      </c>
      <c r="AI41" s="37"/>
    </row>
    <row r="42" spans="1:35" ht="14.25" customHeight="1" x14ac:dyDescent="0.25">
      <c r="A42" s="38" t="str">
        <f t="shared" si="0"/>
        <v/>
      </c>
      <c r="B42" s="39"/>
      <c r="C42" s="39"/>
      <c r="D42" s="40" t="str">
        <f t="shared" si="1"/>
        <v/>
      </c>
      <c r="E42" s="38" t="str">
        <f t="shared" si="2"/>
        <v/>
      </c>
      <c r="F42" s="38" t="str">
        <f t="shared" si="3"/>
        <v/>
      </c>
      <c r="G42" s="37"/>
      <c r="H42" s="38" t="str">
        <f>IFERROR(VLOOKUP(G42,'Vendor Master'!$A$14:$I$213,2,FALSE()),"")</f>
        <v/>
      </c>
      <c r="I42" s="37"/>
      <c r="J42" s="41"/>
      <c r="K42" s="41"/>
      <c r="L42" s="41"/>
      <c r="M42" s="42">
        <f t="shared" si="4"/>
        <v>0</v>
      </c>
      <c r="N42" s="37"/>
      <c r="O42" s="37" t="s">
        <v>370</v>
      </c>
      <c r="P42" s="41"/>
      <c r="Q42" s="42">
        <f t="shared" si="5"/>
        <v>0</v>
      </c>
      <c r="R42" s="42">
        <f>IF(ROW()=14,0,IF(OR(G42="",I42="",D42=""),0,SUMIFS($Q$14:Q41,$G$14:G41,G42,$I$14:I41,I42,$D$14:D41,"&gt;="&amp;DATE(IF(MONTH(D42)&gt;=4,YEAR(D42),YEAR(D42)-1),4,1),$D$14:D41,"&lt;"&amp;DATE(IF(MONTH(D42)&gt;=4,YEAR(D42)+1,YEAR(D42)),4,1))))</f>
        <v>0</v>
      </c>
      <c r="S42" s="42">
        <f t="shared" si="6"/>
        <v>0</v>
      </c>
      <c r="T42" s="42">
        <f>IFERROR(VLOOKUP(I42,'Section Master'!$A$14:$J$100,6,FALSE()),0)</f>
        <v>0</v>
      </c>
      <c r="U42" s="42">
        <f>IFERROR(VLOOKUP(I42,'Section Master'!$A$14:$J$100,7,FALSE()),0)</f>
        <v>0</v>
      </c>
      <c r="V42" s="38" t="str">
        <f>IF(I42="","",IFERROR(IF(VLOOKUP(I42,'Section Master'!$A$14:$J$100,8,FALSE())="Excess over aggregate",IF(S42&gt;U42,"Threshold exceeded","Below threshold"),IF(VLOOKUP(I42,'Section Master'!$A$14:$J$100,8,FALSE())="Single or aggregate gate",IF(OR(Q42&gt;T42,S42&gt;U42),"Threshold exceeded","Below threshold"),IF(VLOOKUP(I42,'Section Master'!$A$14:$J$100,8,FALSE())="Aggregate gate",IF(S42&gt;U42,"Threshold exceeded","Below threshold"),IF(VLOOKUP(I42,'Section Master'!$A$14:$J$100,8,FALSE())="No threshold","Applicable","Manual review")))),"Manual review"))</f>
        <v/>
      </c>
      <c r="W42" s="43">
        <f>IFERROR(VLOOKUP(I42,'Section Master'!$A$14:$J$100,5,FALSE()),0)</f>
        <v>0</v>
      </c>
      <c r="X42" s="44"/>
      <c r="Y42" s="42" t="str">
        <f>IF(I42="","",IF(V42="Below threshold",0,ROUND(IF(IFERROR(VLOOKUP(I42,'Section Master'!$A$14:$J$100,8,FALSE()),"")="Excess over aggregate",MAX(0,S42-MAX(U42,R42)),Q42)*IF(X42&lt;&gt;"",X42,W42),0)))</f>
        <v/>
      </c>
      <c r="Z42" s="39"/>
      <c r="AA42" s="40" t="str">
        <f t="shared" si="7"/>
        <v/>
      </c>
      <c r="AB42" s="39"/>
      <c r="AC42" s="42">
        <f t="shared" si="8"/>
        <v>0</v>
      </c>
      <c r="AD42" s="42">
        <f t="shared" si="9"/>
        <v>0</v>
      </c>
      <c r="AE42" s="42">
        <f t="shared" si="10"/>
        <v>0</v>
      </c>
      <c r="AF42" s="37"/>
      <c r="AG42" s="38" t="str">
        <f t="shared" si="11"/>
        <v/>
      </c>
      <c r="AH42" s="38" t="str">
        <f t="shared" si="12"/>
        <v/>
      </c>
      <c r="AI42" s="37"/>
    </row>
    <row r="43" spans="1:35" ht="14.25" customHeight="1" x14ac:dyDescent="0.25">
      <c r="A43" s="31" t="str">
        <f t="shared" si="0"/>
        <v/>
      </c>
      <c r="B43" s="39"/>
      <c r="C43" s="39"/>
      <c r="D43" s="45" t="str">
        <f t="shared" si="1"/>
        <v/>
      </c>
      <c r="E43" s="31" t="str">
        <f t="shared" si="2"/>
        <v/>
      </c>
      <c r="F43" s="31" t="str">
        <f t="shared" si="3"/>
        <v/>
      </c>
      <c r="G43" s="37"/>
      <c r="H43" s="31" t="str">
        <f>IFERROR(VLOOKUP(G43,'Vendor Master'!$A$14:$I$213,2,FALSE()),"")</f>
        <v/>
      </c>
      <c r="I43" s="37"/>
      <c r="J43" s="41"/>
      <c r="K43" s="41"/>
      <c r="L43" s="41"/>
      <c r="M43" s="33">
        <f t="shared" si="4"/>
        <v>0</v>
      </c>
      <c r="N43" s="37"/>
      <c r="O43" s="37" t="s">
        <v>370</v>
      </c>
      <c r="P43" s="41"/>
      <c r="Q43" s="33">
        <f t="shared" si="5"/>
        <v>0</v>
      </c>
      <c r="R43" s="33">
        <f>IF(ROW()=14,0,IF(OR(G43="",I43="",D43=""),0,SUMIFS($Q$14:Q42,$G$14:G42,G43,$I$14:I42,I43,$D$14:D42,"&gt;="&amp;DATE(IF(MONTH(D43)&gt;=4,YEAR(D43),YEAR(D43)-1),4,1),$D$14:D42,"&lt;"&amp;DATE(IF(MONTH(D43)&gt;=4,YEAR(D43)+1,YEAR(D43)),4,1))))</f>
        <v>0</v>
      </c>
      <c r="S43" s="33">
        <f t="shared" si="6"/>
        <v>0</v>
      </c>
      <c r="T43" s="33">
        <f>IFERROR(VLOOKUP(I43,'Section Master'!$A$14:$J$100,6,FALSE()),0)</f>
        <v>0</v>
      </c>
      <c r="U43" s="33">
        <f>IFERROR(VLOOKUP(I43,'Section Master'!$A$14:$J$100,7,FALSE()),0)</f>
        <v>0</v>
      </c>
      <c r="V43" s="31" t="str">
        <f>IF(I43="","",IFERROR(IF(VLOOKUP(I43,'Section Master'!$A$14:$J$100,8,FALSE())="Excess over aggregate",IF(S43&gt;U43,"Threshold exceeded","Below threshold"),IF(VLOOKUP(I43,'Section Master'!$A$14:$J$100,8,FALSE())="Single or aggregate gate",IF(OR(Q43&gt;T43,S43&gt;U43),"Threshold exceeded","Below threshold"),IF(VLOOKUP(I43,'Section Master'!$A$14:$J$100,8,FALSE())="Aggregate gate",IF(S43&gt;U43,"Threshold exceeded","Below threshold"),IF(VLOOKUP(I43,'Section Master'!$A$14:$J$100,8,FALSE())="No threshold","Applicable","Manual review")))),"Manual review"))</f>
        <v/>
      </c>
      <c r="W43" s="46">
        <f>IFERROR(VLOOKUP(I43,'Section Master'!$A$14:$J$100,5,FALSE()),0)</f>
        <v>0</v>
      </c>
      <c r="X43" s="44"/>
      <c r="Y43" s="33" t="str">
        <f>IF(I43="","",IF(V43="Below threshold",0,ROUND(IF(IFERROR(VLOOKUP(I43,'Section Master'!$A$14:$J$100,8,FALSE()),"")="Excess over aggregate",MAX(0,S43-MAX(U43,R43)),Q43)*IF(X43&lt;&gt;"",X43,W43),0)))</f>
        <v/>
      </c>
      <c r="Z43" s="39"/>
      <c r="AA43" s="45" t="str">
        <f t="shared" si="7"/>
        <v/>
      </c>
      <c r="AB43" s="39"/>
      <c r="AC43" s="33">
        <f t="shared" si="8"/>
        <v>0</v>
      </c>
      <c r="AD43" s="33">
        <f t="shared" si="9"/>
        <v>0</v>
      </c>
      <c r="AE43" s="33">
        <f t="shared" si="10"/>
        <v>0</v>
      </c>
      <c r="AF43" s="37"/>
      <c r="AG43" s="31" t="str">
        <f t="shared" si="11"/>
        <v/>
      </c>
      <c r="AH43" s="31" t="str">
        <f t="shared" si="12"/>
        <v/>
      </c>
      <c r="AI43" s="37"/>
    </row>
    <row r="44" spans="1:35" ht="14.25" customHeight="1" x14ac:dyDescent="0.25">
      <c r="A44" s="38" t="str">
        <f t="shared" si="0"/>
        <v/>
      </c>
      <c r="B44" s="39"/>
      <c r="C44" s="39"/>
      <c r="D44" s="40" t="str">
        <f t="shared" si="1"/>
        <v/>
      </c>
      <c r="E44" s="38" t="str">
        <f t="shared" si="2"/>
        <v/>
      </c>
      <c r="F44" s="38" t="str">
        <f t="shared" si="3"/>
        <v/>
      </c>
      <c r="G44" s="37"/>
      <c r="H44" s="38" t="str">
        <f>IFERROR(VLOOKUP(G44,'Vendor Master'!$A$14:$I$213,2,FALSE()),"")</f>
        <v/>
      </c>
      <c r="I44" s="37"/>
      <c r="J44" s="41"/>
      <c r="K44" s="41"/>
      <c r="L44" s="41"/>
      <c r="M44" s="42">
        <f t="shared" si="4"/>
        <v>0</v>
      </c>
      <c r="N44" s="37"/>
      <c r="O44" s="37" t="s">
        <v>370</v>
      </c>
      <c r="P44" s="41"/>
      <c r="Q44" s="42">
        <f t="shared" si="5"/>
        <v>0</v>
      </c>
      <c r="R44" s="42">
        <f>IF(ROW()=14,0,IF(OR(G44="",I44="",D44=""),0,SUMIFS($Q$14:Q43,$G$14:G43,G44,$I$14:I43,I44,$D$14:D43,"&gt;="&amp;DATE(IF(MONTH(D44)&gt;=4,YEAR(D44),YEAR(D44)-1),4,1),$D$14:D43,"&lt;"&amp;DATE(IF(MONTH(D44)&gt;=4,YEAR(D44)+1,YEAR(D44)),4,1))))</f>
        <v>0</v>
      </c>
      <c r="S44" s="42">
        <f t="shared" si="6"/>
        <v>0</v>
      </c>
      <c r="T44" s="42">
        <f>IFERROR(VLOOKUP(I44,'Section Master'!$A$14:$J$100,6,FALSE()),0)</f>
        <v>0</v>
      </c>
      <c r="U44" s="42">
        <f>IFERROR(VLOOKUP(I44,'Section Master'!$A$14:$J$100,7,FALSE()),0)</f>
        <v>0</v>
      </c>
      <c r="V44" s="38" t="str">
        <f>IF(I44="","",IFERROR(IF(VLOOKUP(I44,'Section Master'!$A$14:$J$100,8,FALSE())="Excess over aggregate",IF(S44&gt;U44,"Threshold exceeded","Below threshold"),IF(VLOOKUP(I44,'Section Master'!$A$14:$J$100,8,FALSE())="Single or aggregate gate",IF(OR(Q44&gt;T44,S44&gt;U44),"Threshold exceeded","Below threshold"),IF(VLOOKUP(I44,'Section Master'!$A$14:$J$100,8,FALSE())="Aggregate gate",IF(S44&gt;U44,"Threshold exceeded","Below threshold"),IF(VLOOKUP(I44,'Section Master'!$A$14:$J$100,8,FALSE())="No threshold","Applicable","Manual review")))),"Manual review"))</f>
        <v/>
      </c>
      <c r="W44" s="43">
        <f>IFERROR(VLOOKUP(I44,'Section Master'!$A$14:$J$100,5,FALSE()),0)</f>
        <v>0</v>
      </c>
      <c r="X44" s="44"/>
      <c r="Y44" s="42" t="str">
        <f>IF(I44="","",IF(V44="Below threshold",0,ROUND(IF(IFERROR(VLOOKUP(I44,'Section Master'!$A$14:$J$100,8,FALSE()),"")="Excess over aggregate",MAX(0,S44-MAX(U44,R44)),Q44)*IF(X44&lt;&gt;"",X44,W44),0)))</f>
        <v/>
      </c>
      <c r="Z44" s="39"/>
      <c r="AA44" s="40" t="str">
        <f t="shared" si="7"/>
        <v/>
      </c>
      <c r="AB44" s="39"/>
      <c r="AC44" s="42">
        <f t="shared" si="8"/>
        <v>0</v>
      </c>
      <c r="AD44" s="42">
        <f t="shared" si="9"/>
        <v>0</v>
      </c>
      <c r="AE44" s="42">
        <f t="shared" si="10"/>
        <v>0</v>
      </c>
      <c r="AF44" s="37"/>
      <c r="AG44" s="38" t="str">
        <f t="shared" si="11"/>
        <v/>
      </c>
      <c r="AH44" s="38" t="str">
        <f t="shared" si="12"/>
        <v/>
      </c>
      <c r="AI44" s="37"/>
    </row>
    <row r="45" spans="1:35" ht="14.25" customHeight="1" x14ac:dyDescent="0.25">
      <c r="A45" s="31" t="str">
        <f t="shared" si="0"/>
        <v/>
      </c>
      <c r="B45" s="39"/>
      <c r="C45" s="39"/>
      <c r="D45" s="45" t="str">
        <f t="shared" si="1"/>
        <v/>
      </c>
      <c r="E45" s="31" t="str">
        <f t="shared" si="2"/>
        <v/>
      </c>
      <c r="F45" s="31" t="str">
        <f t="shared" si="3"/>
        <v/>
      </c>
      <c r="G45" s="37"/>
      <c r="H45" s="31" t="str">
        <f>IFERROR(VLOOKUP(G45,'Vendor Master'!$A$14:$I$213,2,FALSE()),"")</f>
        <v/>
      </c>
      <c r="I45" s="37"/>
      <c r="J45" s="41"/>
      <c r="K45" s="41"/>
      <c r="L45" s="41"/>
      <c r="M45" s="33">
        <f t="shared" si="4"/>
        <v>0</v>
      </c>
      <c r="N45" s="37"/>
      <c r="O45" s="37" t="s">
        <v>370</v>
      </c>
      <c r="P45" s="41"/>
      <c r="Q45" s="33">
        <f t="shared" si="5"/>
        <v>0</v>
      </c>
      <c r="R45" s="33">
        <f>IF(ROW()=14,0,IF(OR(G45="",I45="",D45=""),0,SUMIFS($Q$14:Q44,$G$14:G44,G45,$I$14:I44,I45,$D$14:D44,"&gt;="&amp;DATE(IF(MONTH(D45)&gt;=4,YEAR(D45),YEAR(D45)-1),4,1),$D$14:D44,"&lt;"&amp;DATE(IF(MONTH(D45)&gt;=4,YEAR(D45)+1,YEAR(D45)),4,1))))</f>
        <v>0</v>
      </c>
      <c r="S45" s="33">
        <f t="shared" si="6"/>
        <v>0</v>
      </c>
      <c r="T45" s="33">
        <f>IFERROR(VLOOKUP(I45,'Section Master'!$A$14:$J$100,6,FALSE()),0)</f>
        <v>0</v>
      </c>
      <c r="U45" s="33">
        <f>IFERROR(VLOOKUP(I45,'Section Master'!$A$14:$J$100,7,FALSE()),0)</f>
        <v>0</v>
      </c>
      <c r="V45" s="31" t="str">
        <f>IF(I45="","",IFERROR(IF(VLOOKUP(I45,'Section Master'!$A$14:$J$100,8,FALSE())="Excess over aggregate",IF(S45&gt;U45,"Threshold exceeded","Below threshold"),IF(VLOOKUP(I45,'Section Master'!$A$14:$J$100,8,FALSE())="Single or aggregate gate",IF(OR(Q45&gt;T45,S45&gt;U45),"Threshold exceeded","Below threshold"),IF(VLOOKUP(I45,'Section Master'!$A$14:$J$100,8,FALSE())="Aggregate gate",IF(S45&gt;U45,"Threshold exceeded","Below threshold"),IF(VLOOKUP(I45,'Section Master'!$A$14:$J$100,8,FALSE())="No threshold","Applicable","Manual review")))),"Manual review"))</f>
        <v/>
      </c>
      <c r="W45" s="46">
        <f>IFERROR(VLOOKUP(I45,'Section Master'!$A$14:$J$100,5,FALSE()),0)</f>
        <v>0</v>
      </c>
      <c r="X45" s="44"/>
      <c r="Y45" s="33" t="str">
        <f>IF(I45="","",IF(V45="Below threshold",0,ROUND(IF(IFERROR(VLOOKUP(I45,'Section Master'!$A$14:$J$100,8,FALSE()),"")="Excess over aggregate",MAX(0,S45-MAX(U45,R45)),Q45)*IF(X45&lt;&gt;"",X45,W45),0)))</f>
        <v/>
      </c>
      <c r="Z45" s="39"/>
      <c r="AA45" s="45" t="str">
        <f t="shared" si="7"/>
        <v/>
      </c>
      <c r="AB45" s="39"/>
      <c r="AC45" s="33">
        <f t="shared" si="8"/>
        <v>0</v>
      </c>
      <c r="AD45" s="33">
        <f t="shared" si="9"/>
        <v>0</v>
      </c>
      <c r="AE45" s="33">
        <f t="shared" si="10"/>
        <v>0</v>
      </c>
      <c r="AF45" s="37"/>
      <c r="AG45" s="31" t="str">
        <f t="shared" si="11"/>
        <v/>
      </c>
      <c r="AH45" s="31" t="str">
        <f t="shared" si="12"/>
        <v/>
      </c>
      <c r="AI45" s="37"/>
    </row>
    <row r="46" spans="1:35" ht="14.25" customHeight="1" x14ac:dyDescent="0.25">
      <c r="A46" s="38" t="str">
        <f t="shared" si="0"/>
        <v/>
      </c>
      <c r="B46" s="39"/>
      <c r="C46" s="39"/>
      <c r="D46" s="40" t="str">
        <f t="shared" si="1"/>
        <v/>
      </c>
      <c r="E46" s="38" t="str">
        <f t="shared" si="2"/>
        <v/>
      </c>
      <c r="F46" s="38" t="str">
        <f t="shared" si="3"/>
        <v/>
      </c>
      <c r="G46" s="37"/>
      <c r="H46" s="38" t="str">
        <f>IFERROR(VLOOKUP(G46,'Vendor Master'!$A$14:$I$213,2,FALSE()),"")</f>
        <v/>
      </c>
      <c r="I46" s="37"/>
      <c r="J46" s="41"/>
      <c r="K46" s="41"/>
      <c r="L46" s="41"/>
      <c r="M46" s="42">
        <f t="shared" si="4"/>
        <v>0</v>
      </c>
      <c r="N46" s="37"/>
      <c r="O46" s="37" t="s">
        <v>370</v>
      </c>
      <c r="P46" s="41"/>
      <c r="Q46" s="42">
        <f t="shared" si="5"/>
        <v>0</v>
      </c>
      <c r="R46" s="42">
        <f>IF(ROW()=14,0,IF(OR(G46="",I46="",D46=""),0,SUMIFS($Q$14:Q45,$G$14:G45,G46,$I$14:I45,I46,$D$14:D45,"&gt;="&amp;DATE(IF(MONTH(D46)&gt;=4,YEAR(D46),YEAR(D46)-1),4,1),$D$14:D45,"&lt;"&amp;DATE(IF(MONTH(D46)&gt;=4,YEAR(D46)+1,YEAR(D46)),4,1))))</f>
        <v>0</v>
      </c>
      <c r="S46" s="42">
        <f t="shared" si="6"/>
        <v>0</v>
      </c>
      <c r="T46" s="42">
        <f>IFERROR(VLOOKUP(I46,'Section Master'!$A$14:$J$100,6,FALSE()),0)</f>
        <v>0</v>
      </c>
      <c r="U46" s="42">
        <f>IFERROR(VLOOKUP(I46,'Section Master'!$A$14:$J$100,7,FALSE()),0)</f>
        <v>0</v>
      </c>
      <c r="V46" s="38" t="str">
        <f>IF(I46="","",IFERROR(IF(VLOOKUP(I46,'Section Master'!$A$14:$J$100,8,FALSE())="Excess over aggregate",IF(S46&gt;U46,"Threshold exceeded","Below threshold"),IF(VLOOKUP(I46,'Section Master'!$A$14:$J$100,8,FALSE())="Single or aggregate gate",IF(OR(Q46&gt;T46,S46&gt;U46),"Threshold exceeded","Below threshold"),IF(VLOOKUP(I46,'Section Master'!$A$14:$J$100,8,FALSE())="Aggregate gate",IF(S46&gt;U46,"Threshold exceeded","Below threshold"),IF(VLOOKUP(I46,'Section Master'!$A$14:$J$100,8,FALSE())="No threshold","Applicable","Manual review")))),"Manual review"))</f>
        <v/>
      </c>
      <c r="W46" s="43">
        <f>IFERROR(VLOOKUP(I46,'Section Master'!$A$14:$J$100,5,FALSE()),0)</f>
        <v>0</v>
      </c>
      <c r="X46" s="44"/>
      <c r="Y46" s="42" t="str">
        <f>IF(I46="","",IF(V46="Below threshold",0,ROUND(IF(IFERROR(VLOOKUP(I46,'Section Master'!$A$14:$J$100,8,FALSE()),"")="Excess over aggregate",MAX(0,S46-MAX(U46,R46)),Q46)*IF(X46&lt;&gt;"",X46,W46),0)))</f>
        <v/>
      </c>
      <c r="Z46" s="39"/>
      <c r="AA46" s="40" t="str">
        <f t="shared" si="7"/>
        <v/>
      </c>
      <c r="AB46" s="39"/>
      <c r="AC46" s="42">
        <f t="shared" si="8"/>
        <v>0</v>
      </c>
      <c r="AD46" s="42">
        <f t="shared" si="9"/>
        <v>0</v>
      </c>
      <c r="AE46" s="42">
        <f t="shared" si="10"/>
        <v>0</v>
      </c>
      <c r="AF46" s="37"/>
      <c r="AG46" s="38" t="str">
        <f t="shared" si="11"/>
        <v/>
      </c>
      <c r="AH46" s="38" t="str">
        <f t="shared" si="12"/>
        <v/>
      </c>
      <c r="AI46" s="37"/>
    </row>
    <row r="47" spans="1:35" ht="14.25" customHeight="1" x14ac:dyDescent="0.25">
      <c r="A47" s="31" t="str">
        <f t="shared" si="0"/>
        <v/>
      </c>
      <c r="B47" s="39"/>
      <c r="C47" s="39"/>
      <c r="D47" s="45" t="str">
        <f t="shared" si="1"/>
        <v/>
      </c>
      <c r="E47" s="31" t="str">
        <f t="shared" si="2"/>
        <v/>
      </c>
      <c r="F47" s="31" t="str">
        <f t="shared" si="3"/>
        <v/>
      </c>
      <c r="G47" s="37"/>
      <c r="H47" s="31" t="str">
        <f>IFERROR(VLOOKUP(G47,'Vendor Master'!$A$14:$I$213,2,FALSE()),"")</f>
        <v/>
      </c>
      <c r="I47" s="37"/>
      <c r="J47" s="41"/>
      <c r="K47" s="41"/>
      <c r="L47" s="41"/>
      <c r="M47" s="33">
        <f t="shared" si="4"/>
        <v>0</v>
      </c>
      <c r="N47" s="37"/>
      <c r="O47" s="37" t="s">
        <v>370</v>
      </c>
      <c r="P47" s="41"/>
      <c r="Q47" s="33">
        <f t="shared" si="5"/>
        <v>0</v>
      </c>
      <c r="R47" s="33">
        <f>IF(ROW()=14,0,IF(OR(G47="",I47="",D47=""),0,SUMIFS($Q$14:Q46,$G$14:G46,G47,$I$14:I46,I47,$D$14:D46,"&gt;="&amp;DATE(IF(MONTH(D47)&gt;=4,YEAR(D47),YEAR(D47)-1),4,1),$D$14:D46,"&lt;"&amp;DATE(IF(MONTH(D47)&gt;=4,YEAR(D47)+1,YEAR(D47)),4,1))))</f>
        <v>0</v>
      </c>
      <c r="S47" s="33">
        <f t="shared" si="6"/>
        <v>0</v>
      </c>
      <c r="T47" s="33">
        <f>IFERROR(VLOOKUP(I47,'Section Master'!$A$14:$J$100,6,FALSE()),0)</f>
        <v>0</v>
      </c>
      <c r="U47" s="33">
        <f>IFERROR(VLOOKUP(I47,'Section Master'!$A$14:$J$100,7,FALSE()),0)</f>
        <v>0</v>
      </c>
      <c r="V47" s="31" t="str">
        <f>IF(I47="","",IFERROR(IF(VLOOKUP(I47,'Section Master'!$A$14:$J$100,8,FALSE())="Excess over aggregate",IF(S47&gt;U47,"Threshold exceeded","Below threshold"),IF(VLOOKUP(I47,'Section Master'!$A$14:$J$100,8,FALSE())="Single or aggregate gate",IF(OR(Q47&gt;T47,S47&gt;U47),"Threshold exceeded","Below threshold"),IF(VLOOKUP(I47,'Section Master'!$A$14:$J$100,8,FALSE())="Aggregate gate",IF(S47&gt;U47,"Threshold exceeded","Below threshold"),IF(VLOOKUP(I47,'Section Master'!$A$14:$J$100,8,FALSE())="No threshold","Applicable","Manual review")))),"Manual review"))</f>
        <v/>
      </c>
      <c r="W47" s="46">
        <f>IFERROR(VLOOKUP(I47,'Section Master'!$A$14:$J$100,5,FALSE()),0)</f>
        <v>0</v>
      </c>
      <c r="X47" s="44"/>
      <c r="Y47" s="33" t="str">
        <f>IF(I47="","",IF(V47="Below threshold",0,ROUND(IF(IFERROR(VLOOKUP(I47,'Section Master'!$A$14:$J$100,8,FALSE()),"")="Excess over aggregate",MAX(0,S47-MAX(U47,R47)),Q47)*IF(X47&lt;&gt;"",X47,W47),0)))</f>
        <v/>
      </c>
      <c r="Z47" s="39"/>
      <c r="AA47" s="45" t="str">
        <f t="shared" si="7"/>
        <v/>
      </c>
      <c r="AB47" s="39"/>
      <c r="AC47" s="33">
        <f t="shared" si="8"/>
        <v>0</v>
      </c>
      <c r="AD47" s="33">
        <f t="shared" si="9"/>
        <v>0</v>
      </c>
      <c r="AE47" s="33">
        <f t="shared" si="10"/>
        <v>0</v>
      </c>
      <c r="AF47" s="37"/>
      <c r="AG47" s="31" t="str">
        <f t="shared" si="11"/>
        <v/>
      </c>
      <c r="AH47" s="31" t="str">
        <f t="shared" si="12"/>
        <v/>
      </c>
      <c r="AI47" s="37"/>
    </row>
    <row r="48" spans="1:35" ht="14.25" customHeight="1" x14ac:dyDescent="0.25">
      <c r="A48" s="38" t="str">
        <f t="shared" si="0"/>
        <v/>
      </c>
      <c r="B48" s="39"/>
      <c r="C48" s="39"/>
      <c r="D48" s="40" t="str">
        <f t="shared" si="1"/>
        <v/>
      </c>
      <c r="E48" s="38" t="str">
        <f t="shared" si="2"/>
        <v/>
      </c>
      <c r="F48" s="38" t="str">
        <f t="shared" si="3"/>
        <v/>
      </c>
      <c r="G48" s="37"/>
      <c r="H48" s="38" t="str">
        <f>IFERROR(VLOOKUP(G48,'Vendor Master'!$A$14:$I$213,2,FALSE()),"")</f>
        <v/>
      </c>
      <c r="I48" s="37"/>
      <c r="J48" s="41"/>
      <c r="K48" s="41"/>
      <c r="L48" s="41"/>
      <c r="M48" s="42">
        <f t="shared" si="4"/>
        <v>0</v>
      </c>
      <c r="N48" s="37"/>
      <c r="O48" s="37" t="s">
        <v>370</v>
      </c>
      <c r="P48" s="41"/>
      <c r="Q48" s="42">
        <f t="shared" si="5"/>
        <v>0</v>
      </c>
      <c r="R48" s="42">
        <f>IF(ROW()=14,0,IF(OR(G48="",I48="",D48=""),0,SUMIFS($Q$14:Q47,$G$14:G47,G48,$I$14:I47,I48,$D$14:D47,"&gt;="&amp;DATE(IF(MONTH(D48)&gt;=4,YEAR(D48),YEAR(D48)-1),4,1),$D$14:D47,"&lt;"&amp;DATE(IF(MONTH(D48)&gt;=4,YEAR(D48)+1,YEAR(D48)),4,1))))</f>
        <v>0</v>
      </c>
      <c r="S48" s="42">
        <f t="shared" si="6"/>
        <v>0</v>
      </c>
      <c r="T48" s="42">
        <f>IFERROR(VLOOKUP(I48,'Section Master'!$A$14:$J$100,6,FALSE()),0)</f>
        <v>0</v>
      </c>
      <c r="U48" s="42">
        <f>IFERROR(VLOOKUP(I48,'Section Master'!$A$14:$J$100,7,FALSE()),0)</f>
        <v>0</v>
      </c>
      <c r="V48" s="38" t="str">
        <f>IF(I48="","",IFERROR(IF(VLOOKUP(I48,'Section Master'!$A$14:$J$100,8,FALSE())="Excess over aggregate",IF(S48&gt;U48,"Threshold exceeded","Below threshold"),IF(VLOOKUP(I48,'Section Master'!$A$14:$J$100,8,FALSE())="Single or aggregate gate",IF(OR(Q48&gt;T48,S48&gt;U48),"Threshold exceeded","Below threshold"),IF(VLOOKUP(I48,'Section Master'!$A$14:$J$100,8,FALSE())="Aggregate gate",IF(S48&gt;U48,"Threshold exceeded","Below threshold"),IF(VLOOKUP(I48,'Section Master'!$A$14:$J$100,8,FALSE())="No threshold","Applicable","Manual review")))),"Manual review"))</f>
        <v/>
      </c>
      <c r="W48" s="43">
        <f>IFERROR(VLOOKUP(I48,'Section Master'!$A$14:$J$100,5,FALSE()),0)</f>
        <v>0</v>
      </c>
      <c r="X48" s="44"/>
      <c r="Y48" s="42" t="str">
        <f>IF(I48="","",IF(V48="Below threshold",0,ROUND(IF(IFERROR(VLOOKUP(I48,'Section Master'!$A$14:$J$100,8,FALSE()),"")="Excess over aggregate",MAX(0,S48-MAX(U48,R48)),Q48)*IF(X48&lt;&gt;"",X48,W48),0)))</f>
        <v/>
      </c>
      <c r="Z48" s="39"/>
      <c r="AA48" s="40" t="str">
        <f t="shared" si="7"/>
        <v/>
      </c>
      <c r="AB48" s="39"/>
      <c r="AC48" s="42">
        <f t="shared" si="8"/>
        <v>0</v>
      </c>
      <c r="AD48" s="42">
        <f t="shared" si="9"/>
        <v>0</v>
      </c>
      <c r="AE48" s="42">
        <f t="shared" si="10"/>
        <v>0</v>
      </c>
      <c r="AF48" s="37"/>
      <c r="AG48" s="38" t="str">
        <f t="shared" si="11"/>
        <v/>
      </c>
      <c r="AH48" s="38" t="str">
        <f t="shared" si="12"/>
        <v/>
      </c>
      <c r="AI48" s="37"/>
    </row>
    <row r="49" spans="1:35" ht="14.25" customHeight="1" x14ac:dyDescent="0.25">
      <c r="A49" s="31" t="str">
        <f t="shared" si="0"/>
        <v/>
      </c>
      <c r="B49" s="39"/>
      <c r="C49" s="39"/>
      <c r="D49" s="45" t="str">
        <f t="shared" si="1"/>
        <v/>
      </c>
      <c r="E49" s="31" t="str">
        <f t="shared" si="2"/>
        <v/>
      </c>
      <c r="F49" s="31" t="str">
        <f t="shared" si="3"/>
        <v/>
      </c>
      <c r="G49" s="37"/>
      <c r="H49" s="31" t="str">
        <f>IFERROR(VLOOKUP(G49,'Vendor Master'!$A$14:$I$213,2,FALSE()),"")</f>
        <v/>
      </c>
      <c r="I49" s="37"/>
      <c r="J49" s="41"/>
      <c r="K49" s="41"/>
      <c r="L49" s="41"/>
      <c r="M49" s="33">
        <f t="shared" si="4"/>
        <v>0</v>
      </c>
      <c r="N49" s="37"/>
      <c r="O49" s="37" t="s">
        <v>370</v>
      </c>
      <c r="P49" s="41"/>
      <c r="Q49" s="33">
        <f t="shared" si="5"/>
        <v>0</v>
      </c>
      <c r="R49" s="33">
        <f>IF(ROW()=14,0,IF(OR(G49="",I49="",D49=""),0,SUMIFS($Q$14:Q48,$G$14:G48,G49,$I$14:I48,I49,$D$14:D48,"&gt;="&amp;DATE(IF(MONTH(D49)&gt;=4,YEAR(D49),YEAR(D49)-1),4,1),$D$14:D48,"&lt;"&amp;DATE(IF(MONTH(D49)&gt;=4,YEAR(D49)+1,YEAR(D49)),4,1))))</f>
        <v>0</v>
      </c>
      <c r="S49" s="33">
        <f t="shared" si="6"/>
        <v>0</v>
      </c>
      <c r="T49" s="33">
        <f>IFERROR(VLOOKUP(I49,'Section Master'!$A$14:$J$100,6,FALSE()),0)</f>
        <v>0</v>
      </c>
      <c r="U49" s="33">
        <f>IFERROR(VLOOKUP(I49,'Section Master'!$A$14:$J$100,7,FALSE()),0)</f>
        <v>0</v>
      </c>
      <c r="V49" s="31" t="str">
        <f>IF(I49="","",IFERROR(IF(VLOOKUP(I49,'Section Master'!$A$14:$J$100,8,FALSE())="Excess over aggregate",IF(S49&gt;U49,"Threshold exceeded","Below threshold"),IF(VLOOKUP(I49,'Section Master'!$A$14:$J$100,8,FALSE())="Single or aggregate gate",IF(OR(Q49&gt;T49,S49&gt;U49),"Threshold exceeded","Below threshold"),IF(VLOOKUP(I49,'Section Master'!$A$14:$J$100,8,FALSE())="Aggregate gate",IF(S49&gt;U49,"Threshold exceeded","Below threshold"),IF(VLOOKUP(I49,'Section Master'!$A$14:$J$100,8,FALSE())="No threshold","Applicable","Manual review")))),"Manual review"))</f>
        <v/>
      </c>
      <c r="W49" s="46">
        <f>IFERROR(VLOOKUP(I49,'Section Master'!$A$14:$J$100,5,FALSE()),0)</f>
        <v>0</v>
      </c>
      <c r="X49" s="44"/>
      <c r="Y49" s="33" t="str">
        <f>IF(I49="","",IF(V49="Below threshold",0,ROUND(IF(IFERROR(VLOOKUP(I49,'Section Master'!$A$14:$J$100,8,FALSE()),"")="Excess over aggregate",MAX(0,S49-MAX(U49,R49)),Q49)*IF(X49&lt;&gt;"",X49,W49),0)))</f>
        <v/>
      </c>
      <c r="Z49" s="39"/>
      <c r="AA49" s="45" t="str">
        <f t="shared" si="7"/>
        <v/>
      </c>
      <c r="AB49" s="39"/>
      <c r="AC49" s="33">
        <f t="shared" si="8"/>
        <v>0</v>
      </c>
      <c r="AD49" s="33">
        <f t="shared" si="9"/>
        <v>0</v>
      </c>
      <c r="AE49" s="33">
        <f t="shared" si="10"/>
        <v>0</v>
      </c>
      <c r="AF49" s="37"/>
      <c r="AG49" s="31" t="str">
        <f t="shared" si="11"/>
        <v/>
      </c>
      <c r="AH49" s="31" t="str">
        <f t="shared" si="12"/>
        <v/>
      </c>
      <c r="AI49" s="37"/>
    </row>
    <row r="50" spans="1:35" ht="14.25" customHeight="1" x14ac:dyDescent="0.25">
      <c r="A50" s="38" t="str">
        <f t="shared" si="0"/>
        <v/>
      </c>
      <c r="B50" s="39"/>
      <c r="C50" s="39"/>
      <c r="D50" s="40" t="str">
        <f t="shared" si="1"/>
        <v/>
      </c>
      <c r="E50" s="38" t="str">
        <f t="shared" si="2"/>
        <v/>
      </c>
      <c r="F50" s="38" t="str">
        <f t="shared" si="3"/>
        <v/>
      </c>
      <c r="G50" s="37"/>
      <c r="H50" s="38" t="str">
        <f>IFERROR(VLOOKUP(G50,'Vendor Master'!$A$14:$I$213,2,FALSE()),"")</f>
        <v/>
      </c>
      <c r="I50" s="37"/>
      <c r="J50" s="41"/>
      <c r="K50" s="41"/>
      <c r="L50" s="41"/>
      <c r="M50" s="42">
        <f t="shared" si="4"/>
        <v>0</v>
      </c>
      <c r="N50" s="37"/>
      <c r="O50" s="37" t="s">
        <v>370</v>
      </c>
      <c r="P50" s="41"/>
      <c r="Q50" s="42">
        <f t="shared" si="5"/>
        <v>0</v>
      </c>
      <c r="R50" s="42">
        <f>IF(ROW()=14,0,IF(OR(G50="",I50="",D50=""),0,SUMIFS($Q$14:Q49,$G$14:G49,G50,$I$14:I49,I50,$D$14:D49,"&gt;="&amp;DATE(IF(MONTH(D50)&gt;=4,YEAR(D50),YEAR(D50)-1),4,1),$D$14:D49,"&lt;"&amp;DATE(IF(MONTH(D50)&gt;=4,YEAR(D50)+1,YEAR(D50)),4,1))))</f>
        <v>0</v>
      </c>
      <c r="S50" s="42">
        <f t="shared" si="6"/>
        <v>0</v>
      </c>
      <c r="T50" s="42">
        <f>IFERROR(VLOOKUP(I50,'Section Master'!$A$14:$J$100,6,FALSE()),0)</f>
        <v>0</v>
      </c>
      <c r="U50" s="42">
        <f>IFERROR(VLOOKUP(I50,'Section Master'!$A$14:$J$100,7,FALSE()),0)</f>
        <v>0</v>
      </c>
      <c r="V50" s="38" t="str">
        <f>IF(I50="","",IFERROR(IF(VLOOKUP(I50,'Section Master'!$A$14:$J$100,8,FALSE())="Excess over aggregate",IF(S50&gt;U50,"Threshold exceeded","Below threshold"),IF(VLOOKUP(I50,'Section Master'!$A$14:$J$100,8,FALSE())="Single or aggregate gate",IF(OR(Q50&gt;T50,S50&gt;U50),"Threshold exceeded","Below threshold"),IF(VLOOKUP(I50,'Section Master'!$A$14:$J$100,8,FALSE())="Aggregate gate",IF(S50&gt;U50,"Threshold exceeded","Below threshold"),IF(VLOOKUP(I50,'Section Master'!$A$14:$J$100,8,FALSE())="No threshold","Applicable","Manual review")))),"Manual review"))</f>
        <v/>
      </c>
      <c r="W50" s="43">
        <f>IFERROR(VLOOKUP(I50,'Section Master'!$A$14:$J$100,5,FALSE()),0)</f>
        <v>0</v>
      </c>
      <c r="X50" s="44"/>
      <c r="Y50" s="42" t="str">
        <f>IF(I50="","",IF(V50="Below threshold",0,ROUND(IF(IFERROR(VLOOKUP(I50,'Section Master'!$A$14:$J$100,8,FALSE()),"")="Excess over aggregate",MAX(0,S50-MAX(U50,R50)),Q50)*IF(X50&lt;&gt;"",X50,W50),0)))</f>
        <v/>
      </c>
      <c r="Z50" s="39"/>
      <c r="AA50" s="40" t="str">
        <f t="shared" si="7"/>
        <v/>
      </c>
      <c r="AB50" s="39"/>
      <c r="AC50" s="42">
        <f t="shared" si="8"/>
        <v>0</v>
      </c>
      <c r="AD50" s="42">
        <f t="shared" si="9"/>
        <v>0</v>
      </c>
      <c r="AE50" s="42">
        <f t="shared" si="10"/>
        <v>0</v>
      </c>
      <c r="AF50" s="37"/>
      <c r="AG50" s="38" t="str">
        <f t="shared" si="11"/>
        <v/>
      </c>
      <c r="AH50" s="38" t="str">
        <f t="shared" si="12"/>
        <v/>
      </c>
      <c r="AI50" s="37"/>
    </row>
    <row r="51" spans="1:35" ht="14.25" customHeight="1" x14ac:dyDescent="0.25">
      <c r="A51" s="31" t="str">
        <f t="shared" si="0"/>
        <v/>
      </c>
      <c r="B51" s="39"/>
      <c r="C51" s="39"/>
      <c r="D51" s="45" t="str">
        <f t="shared" si="1"/>
        <v/>
      </c>
      <c r="E51" s="31" t="str">
        <f t="shared" si="2"/>
        <v/>
      </c>
      <c r="F51" s="31" t="str">
        <f t="shared" si="3"/>
        <v/>
      </c>
      <c r="G51" s="37"/>
      <c r="H51" s="31" t="str">
        <f>IFERROR(VLOOKUP(G51,'Vendor Master'!$A$14:$I$213,2,FALSE()),"")</f>
        <v/>
      </c>
      <c r="I51" s="37"/>
      <c r="J51" s="41"/>
      <c r="K51" s="41"/>
      <c r="L51" s="41"/>
      <c r="M51" s="33">
        <f t="shared" si="4"/>
        <v>0</v>
      </c>
      <c r="N51" s="37"/>
      <c r="O51" s="37" t="s">
        <v>370</v>
      </c>
      <c r="P51" s="41"/>
      <c r="Q51" s="33">
        <f t="shared" si="5"/>
        <v>0</v>
      </c>
      <c r="R51" s="33">
        <f>IF(ROW()=14,0,IF(OR(G51="",I51="",D51=""),0,SUMIFS($Q$14:Q50,$G$14:G50,G51,$I$14:I50,I51,$D$14:D50,"&gt;="&amp;DATE(IF(MONTH(D51)&gt;=4,YEAR(D51),YEAR(D51)-1),4,1),$D$14:D50,"&lt;"&amp;DATE(IF(MONTH(D51)&gt;=4,YEAR(D51)+1,YEAR(D51)),4,1))))</f>
        <v>0</v>
      </c>
      <c r="S51" s="33">
        <f t="shared" si="6"/>
        <v>0</v>
      </c>
      <c r="T51" s="33">
        <f>IFERROR(VLOOKUP(I51,'Section Master'!$A$14:$J$100,6,FALSE()),0)</f>
        <v>0</v>
      </c>
      <c r="U51" s="33">
        <f>IFERROR(VLOOKUP(I51,'Section Master'!$A$14:$J$100,7,FALSE()),0)</f>
        <v>0</v>
      </c>
      <c r="V51" s="31" t="str">
        <f>IF(I51="","",IFERROR(IF(VLOOKUP(I51,'Section Master'!$A$14:$J$100,8,FALSE())="Excess over aggregate",IF(S51&gt;U51,"Threshold exceeded","Below threshold"),IF(VLOOKUP(I51,'Section Master'!$A$14:$J$100,8,FALSE())="Single or aggregate gate",IF(OR(Q51&gt;T51,S51&gt;U51),"Threshold exceeded","Below threshold"),IF(VLOOKUP(I51,'Section Master'!$A$14:$J$100,8,FALSE())="Aggregate gate",IF(S51&gt;U51,"Threshold exceeded","Below threshold"),IF(VLOOKUP(I51,'Section Master'!$A$14:$J$100,8,FALSE())="No threshold","Applicable","Manual review")))),"Manual review"))</f>
        <v/>
      </c>
      <c r="W51" s="46">
        <f>IFERROR(VLOOKUP(I51,'Section Master'!$A$14:$J$100,5,FALSE()),0)</f>
        <v>0</v>
      </c>
      <c r="X51" s="44"/>
      <c r="Y51" s="33" t="str">
        <f>IF(I51="","",IF(V51="Below threshold",0,ROUND(IF(IFERROR(VLOOKUP(I51,'Section Master'!$A$14:$J$100,8,FALSE()),"")="Excess over aggregate",MAX(0,S51-MAX(U51,R51)),Q51)*IF(X51&lt;&gt;"",X51,W51),0)))</f>
        <v/>
      </c>
      <c r="Z51" s="39"/>
      <c r="AA51" s="45" t="str">
        <f t="shared" si="7"/>
        <v/>
      </c>
      <c r="AB51" s="39"/>
      <c r="AC51" s="33">
        <f t="shared" si="8"/>
        <v>0</v>
      </c>
      <c r="AD51" s="33">
        <f t="shared" si="9"/>
        <v>0</v>
      </c>
      <c r="AE51" s="33">
        <f t="shared" si="10"/>
        <v>0</v>
      </c>
      <c r="AF51" s="37"/>
      <c r="AG51" s="31" t="str">
        <f t="shared" si="11"/>
        <v/>
      </c>
      <c r="AH51" s="31" t="str">
        <f t="shared" si="12"/>
        <v/>
      </c>
      <c r="AI51" s="37"/>
    </row>
    <row r="52" spans="1:35" ht="14.25" customHeight="1" x14ac:dyDescent="0.25">
      <c r="A52" s="38" t="str">
        <f t="shared" si="0"/>
        <v/>
      </c>
      <c r="B52" s="39"/>
      <c r="C52" s="39"/>
      <c r="D52" s="40" t="str">
        <f t="shared" si="1"/>
        <v/>
      </c>
      <c r="E52" s="38" t="str">
        <f t="shared" si="2"/>
        <v/>
      </c>
      <c r="F52" s="38" t="str">
        <f t="shared" si="3"/>
        <v/>
      </c>
      <c r="G52" s="37"/>
      <c r="H52" s="38" t="str">
        <f>IFERROR(VLOOKUP(G52,'Vendor Master'!$A$14:$I$213,2,FALSE()),"")</f>
        <v/>
      </c>
      <c r="I52" s="37"/>
      <c r="J52" s="41"/>
      <c r="K52" s="41"/>
      <c r="L52" s="41"/>
      <c r="M52" s="42">
        <f t="shared" si="4"/>
        <v>0</v>
      </c>
      <c r="N52" s="37"/>
      <c r="O52" s="37" t="s">
        <v>370</v>
      </c>
      <c r="P52" s="41"/>
      <c r="Q52" s="42">
        <f t="shared" si="5"/>
        <v>0</v>
      </c>
      <c r="R52" s="42">
        <f>IF(ROW()=14,0,IF(OR(G52="",I52="",D52=""),0,SUMIFS($Q$14:Q51,$G$14:G51,G52,$I$14:I51,I52,$D$14:D51,"&gt;="&amp;DATE(IF(MONTH(D52)&gt;=4,YEAR(D52),YEAR(D52)-1),4,1),$D$14:D51,"&lt;"&amp;DATE(IF(MONTH(D52)&gt;=4,YEAR(D52)+1,YEAR(D52)),4,1))))</f>
        <v>0</v>
      </c>
      <c r="S52" s="42">
        <f t="shared" si="6"/>
        <v>0</v>
      </c>
      <c r="T52" s="42">
        <f>IFERROR(VLOOKUP(I52,'Section Master'!$A$14:$J$100,6,FALSE()),0)</f>
        <v>0</v>
      </c>
      <c r="U52" s="42">
        <f>IFERROR(VLOOKUP(I52,'Section Master'!$A$14:$J$100,7,FALSE()),0)</f>
        <v>0</v>
      </c>
      <c r="V52" s="38" t="str">
        <f>IF(I52="","",IFERROR(IF(VLOOKUP(I52,'Section Master'!$A$14:$J$100,8,FALSE())="Excess over aggregate",IF(S52&gt;U52,"Threshold exceeded","Below threshold"),IF(VLOOKUP(I52,'Section Master'!$A$14:$J$100,8,FALSE())="Single or aggregate gate",IF(OR(Q52&gt;T52,S52&gt;U52),"Threshold exceeded","Below threshold"),IF(VLOOKUP(I52,'Section Master'!$A$14:$J$100,8,FALSE())="Aggregate gate",IF(S52&gt;U52,"Threshold exceeded","Below threshold"),IF(VLOOKUP(I52,'Section Master'!$A$14:$J$100,8,FALSE())="No threshold","Applicable","Manual review")))),"Manual review"))</f>
        <v/>
      </c>
      <c r="W52" s="43">
        <f>IFERROR(VLOOKUP(I52,'Section Master'!$A$14:$J$100,5,FALSE()),0)</f>
        <v>0</v>
      </c>
      <c r="X52" s="44"/>
      <c r="Y52" s="42" t="str">
        <f>IF(I52="","",IF(V52="Below threshold",0,ROUND(IF(IFERROR(VLOOKUP(I52,'Section Master'!$A$14:$J$100,8,FALSE()),"")="Excess over aggregate",MAX(0,S52-MAX(U52,R52)),Q52)*IF(X52&lt;&gt;"",X52,W52),0)))</f>
        <v/>
      </c>
      <c r="Z52" s="39"/>
      <c r="AA52" s="40" t="str">
        <f t="shared" si="7"/>
        <v/>
      </c>
      <c r="AB52" s="39"/>
      <c r="AC52" s="42">
        <f t="shared" si="8"/>
        <v>0</v>
      </c>
      <c r="AD52" s="42">
        <f t="shared" si="9"/>
        <v>0</v>
      </c>
      <c r="AE52" s="42">
        <f t="shared" si="10"/>
        <v>0</v>
      </c>
      <c r="AF52" s="37"/>
      <c r="AG52" s="38" t="str">
        <f t="shared" si="11"/>
        <v/>
      </c>
      <c r="AH52" s="38" t="str">
        <f t="shared" si="12"/>
        <v/>
      </c>
      <c r="AI52" s="37"/>
    </row>
    <row r="53" spans="1:35" ht="14.25" customHeight="1" x14ac:dyDescent="0.25">
      <c r="A53" s="31" t="str">
        <f t="shared" si="0"/>
        <v/>
      </c>
      <c r="B53" s="39"/>
      <c r="C53" s="39"/>
      <c r="D53" s="45" t="str">
        <f t="shared" si="1"/>
        <v/>
      </c>
      <c r="E53" s="31" t="str">
        <f t="shared" si="2"/>
        <v/>
      </c>
      <c r="F53" s="31" t="str">
        <f t="shared" si="3"/>
        <v/>
      </c>
      <c r="G53" s="37"/>
      <c r="H53" s="31" t="str">
        <f>IFERROR(VLOOKUP(G53,'Vendor Master'!$A$14:$I$213,2,FALSE()),"")</f>
        <v/>
      </c>
      <c r="I53" s="37"/>
      <c r="J53" s="41"/>
      <c r="K53" s="41"/>
      <c r="L53" s="41"/>
      <c r="M53" s="33">
        <f t="shared" si="4"/>
        <v>0</v>
      </c>
      <c r="N53" s="37"/>
      <c r="O53" s="37" t="s">
        <v>370</v>
      </c>
      <c r="P53" s="41"/>
      <c r="Q53" s="33">
        <f t="shared" si="5"/>
        <v>0</v>
      </c>
      <c r="R53" s="33">
        <f>IF(ROW()=14,0,IF(OR(G53="",I53="",D53=""),0,SUMIFS($Q$14:Q52,$G$14:G52,G53,$I$14:I52,I53,$D$14:D52,"&gt;="&amp;DATE(IF(MONTH(D53)&gt;=4,YEAR(D53),YEAR(D53)-1),4,1),$D$14:D52,"&lt;"&amp;DATE(IF(MONTH(D53)&gt;=4,YEAR(D53)+1,YEAR(D53)),4,1))))</f>
        <v>0</v>
      </c>
      <c r="S53" s="33">
        <f t="shared" si="6"/>
        <v>0</v>
      </c>
      <c r="T53" s="33">
        <f>IFERROR(VLOOKUP(I53,'Section Master'!$A$14:$J$100,6,FALSE()),0)</f>
        <v>0</v>
      </c>
      <c r="U53" s="33">
        <f>IFERROR(VLOOKUP(I53,'Section Master'!$A$14:$J$100,7,FALSE()),0)</f>
        <v>0</v>
      </c>
      <c r="V53" s="31" t="str">
        <f>IF(I53="","",IFERROR(IF(VLOOKUP(I53,'Section Master'!$A$14:$J$100,8,FALSE())="Excess over aggregate",IF(S53&gt;U53,"Threshold exceeded","Below threshold"),IF(VLOOKUP(I53,'Section Master'!$A$14:$J$100,8,FALSE())="Single or aggregate gate",IF(OR(Q53&gt;T53,S53&gt;U53),"Threshold exceeded","Below threshold"),IF(VLOOKUP(I53,'Section Master'!$A$14:$J$100,8,FALSE())="Aggregate gate",IF(S53&gt;U53,"Threshold exceeded","Below threshold"),IF(VLOOKUP(I53,'Section Master'!$A$14:$J$100,8,FALSE())="No threshold","Applicable","Manual review")))),"Manual review"))</f>
        <v/>
      </c>
      <c r="W53" s="46">
        <f>IFERROR(VLOOKUP(I53,'Section Master'!$A$14:$J$100,5,FALSE()),0)</f>
        <v>0</v>
      </c>
      <c r="X53" s="44"/>
      <c r="Y53" s="33" t="str">
        <f>IF(I53="","",IF(V53="Below threshold",0,ROUND(IF(IFERROR(VLOOKUP(I53,'Section Master'!$A$14:$J$100,8,FALSE()),"")="Excess over aggregate",MAX(0,S53-MAX(U53,R53)),Q53)*IF(X53&lt;&gt;"",X53,W53),0)))</f>
        <v/>
      </c>
      <c r="Z53" s="39"/>
      <c r="AA53" s="45" t="str">
        <f t="shared" si="7"/>
        <v/>
      </c>
      <c r="AB53" s="39"/>
      <c r="AC53" s="33">
        <f t="shared" si="8"/>
        <v>0</v>
      </c>
      <c r="AD53" s="33">
        <f t="shared" si="9"/>
        <v>0</v>
      </c>
      <c r="AE53" s="33">
        <f t="shared" si="10"/>
        <v>0</v>
      </c>
      <c r="AF53" s="37"/>
      <c r="AG53" s="31" t="str">
        <f t="shared" si="11"/>
        <v/>
      </c>
      <c r="AH53" s="31" t="str">
        <f t="shared" si="12"/>
        <v/>
      </c>
      <c r="AI53" s="37"/>
    </row>
    <row r="54" spans="1:35" ht="14.25" customHeight="1" x14ac:dyDescent="0.25">
      <c r="A54" s="38" t="str">
        <f t="shared" si="0"/>
        <v/>
      </c>
      <c r="B54" s="39"/>
      <c r="C54" s="39"/>
      <c r="D54" s="40" t="str">
        <f t="shared" si="1"/>
        <v/>
      </c>
      <c r="E54" s="38" t="str">
        <f t="shared" si="2"/>
        <v/>
      </c>
      <c r="F54" s="38" t="str">
        <f t="shared" si="3"/>
        <v/>
      </c>
      <c r="G54" s="37"/>
      <c r="H54" s="38" t="str">
        <f>IFERROR(VLOOKUP(G54,'Vendor Master'!$A$14:$I$213,2,FALSE()),"")</f>
        <v/>
      </c>
      <c r="I54" s="37"/>
      <c r="J54" s="41"/>
      <c r="K54" s="41"/>
      <c r="L54" s="41"/>
      <c r="M54" s="42">
        <f t="shared" si="4"/>
        <v>0</v>
      </c>
      <c r="N54" s="37"/>
      <c r="O54" s="37" t="s">
        <v>370</v>
      </c>
      <c r="P54" s="41"/>
      <c r="Q54" s="42">
        <f t="shared" si="5"/>
        <v>0</v>
      </c>
      <c r="R54" s="42">
        <f>IF(ROW()=14,0,IF(OR(G54="",I54="",D54=""),0,SUMIFS($Q$14:Q53,$G$14:G53,G54,$I$14:I53,I54,$D$14:D53,"&gt;="&amp;DATE(IF(MONTH(D54)&gt;=4,YEAR(D54),YEAR(D54)-1),4,1),$D$14:D53,"&lt;"&amp;DATE(IF(MONTH(D54)&gt;=4,YEAR(D54)+1,YEAR(D54)),4,1))))</f>
        <v>0</v>
      </c>
      <c r="S54" s="42">
        <f t="shared" si="6"/>
        <v>0</v>
      </c>
      <c r="T54" s="42">
        <f>IFERROR(VLOOKUP(I54,'Section Master'!$A$14:$J$100,6,FALSE()),0)</f>
        <v>0</v>
      </c>
      <c r="U54" s="42">
        <f>IFERROR(VLOOKUP(I54,'Section Master'!$A$14:$J$100,7,FALSE()),0)</f>
        <v>0</v>
      </c>
      <c r="V54" s="38" t="str">
        <f>IF(I54="","",IFERROR(IF(VLOOKUP(I54,'Section Master'!$A$14:$J$100,8,FALSE())="Excess over aggregate",IF(S54&gt;U54,"Threshold exceeded","Below threshold"),IF(VLOOKUP(I54,'Section Master'!$A$14:$J$100,8,FALSE())="Single or aggregate gate",IF(OR(Q54&gt;T54,S54&gt;U54),"Threshold exceeded","Below threshold"),IF(VLOOKUP(I54,'Section Master'!$A$14:$J$100,8,FALSE())="Aggregate gate",IF(S54&gt;U54,"Threshold exceeded","Below threshold"),IF(VLOOKUP(I54,'Section Master'!$A$14:$J$100,8,FALSE())="No threshold","Applicable","Manual review")))),"Manual review"))</f>
        <v/>
      </c>
      <c r="W54" s="43">
        <f>IFERROR(VLOOKUP(I54,'Section Master'!$A$14:$J$100,5,FALSE()),0)</f>
        <v>0</v>
      </c>
      <c r="X54" s="44"/>
      <c r="Y54" s="42" t="str">
        <f>IF(I54="","",IF(V54="Below threshold",0,ROUND(IF(IFERROR(VLOOKUP(I54,'Section Master'!$A$14:$J$100,8,FALSE()),"")="Excess over aggregate",MAX(0,S54-MAX(U54,R54)),Q54)*IF(X54&lt;&gt;"",X54,W54),0)))</f>
        <v/>
      </c>
      <c r="Z54" s="39"/>
      <c r="AA54" s="40" t="str">
        <f t="shared" si="7"/>
        <v/>
      </c>
      <c r="AB54" s="39"/>
      <c r="AC54" s="42">
        <f t="shared" si="8"/>
        <v>0</v>
      </c>
      <c r="AD54" s="42">
        <f t="shared" si="9"/>
        <v>0</v>
      </c>
      <c r="AE54" s="42">
        <f t="shared" si="10"/>
        <v>0</v>
      </c>
      <c r="AF54" s="37"/>
      <c r="AG54" s="38" t="str">
        <f t="shared" si="11"/>
        <v/>
      </c>
      <c r="AH54" s="38" t="str">
        <f t="shared" si="12"/>
        <v/>
      </c>
      <c r="AI54" s="37"/>
    </row>
    <row r="55" spans="1:35" ht="14.25" customHeight="1" x14ac:dyDescent="0.25">
      <c r="A55" s="31" t="str">
        <f t="shared" si="0"/>
        <v/>
      </c>
      <c r="B55" s="39"/>
      <c r="C55" s="39"/>
      <c r="D55" s="45" t="str">
        <f t="shared" si="1"/>
        <v/>
      </c>
      <c r="E55" s="31" t="str">
        <f t="shared" si="2"/>
        <v/>
      </c>
      <c r="F55" s="31" t="str">
        <f t="shared" si="3"/>
        <v/>
      </c>
      <c r="G55" s="37"/>
      <c r="H55" s="31" t="str">
        <f>IFERROR(VLOOKUP(G55,'Vendor Master'!$A$14:$I$213,2,FALSE()),"")</f>
        <v/>
      </c>
      <c r="I55" s="37"/>
      <c r="J55" s="41"/>
      <c r="K55" s="41"/>
      <c r="L55" s="41"/>
      <c r="M55" s="33">
        <f t="shared" si="4"/>
        <v>0</v>
      </c>
      <c r="N55" s="37"/>
      <c r="O55" s="37" t="s">
        <v>370</v>
      </c>
      <c r="P55" s="41"/>
      <c r="Q55" s="33">
        <f t="shared" si="5"/>
        <v>0</v>
      </c>
      <c r="R55" s="33">
        <f>IF(ROW()=14,0,IF(OR(G55="",I55="",D55=""),0,SUMIFS($Q$14:Q54,$G$14:G54,G55,$I$14:I54,I55,$D$14:D54,"&gt;="&amp;DATE(IF(MONTH(D55)&gt;=4,YEAR(D55),YEAR(D55)-1),4,1),$D$14:D54,"&lt;"&amp;DATE(IF(MONTH(D55)&gt;=4,YEAR(D55)+1,YEAR(D55)),4,1))))</f>
        <v>0</v>
      </c>
      <c r="S55" s="33">
        <f t="shared" si="6"/>
        <v>0</v>
      </c>
      <c r="T55" s="33">
        <f>IFERROR(VLOOKUP(I55,'Section Master'!$A$14:$J$100,6,FALSE()),0)</f>
        <v>0</v>
      </c>
      <c r="U55" s="33">
        <f>IFERROR(VLOOKUP(I55,'Section Master'!$A$14:$J$100,7,FALSE()),0)</f>
        <v>0</v>
      </c>
      <c r="V55" s="31" t="str">
        <f>IF(I55="","",IFERROR(IF(VLOOKUP(I55,'Section Master'!$A$14:$J$100,8,FALSE())="Excess over aggregate",IF(S55&gt;U55,"Threshold exceeded","Below threshold"),IF(VLOOKUP(I55,'Section Master'!$A$14:$J$100,8,FALSE())="Single or aggregate gate",IF(OR(Q55&gt;T55,S55&gt;U55),"Threshold exceeded","Below threshold"),IF(VLOOKUP(I55,'Section Master'!$A$14:$J$100,8,FALSE())="Aggregate gate",IF(S55&gt;U55,"Threshold exceeded","Below threshold"),IF(VLOOKUP(I55,'Section Master'!$A$14:$J$100,8,FALSE())="No threshold","Applicable","Manual review")))),"Manual review"))</f>
        <v/>
      </c>
      <c r="W55" s="46">
        <f>IFERROR(VLOOKUP(I55,'Section Master'!$A$14:$J$100,5,FALSE()),0)</f>
        <v>0</v>
      </c>
      <c r="X55" s="44"/>
      <c r="Y55" s="33" t="str">
        <f>IF(I55="","",IF(V55="Below threshold",0,ROUND(IF(IFERROR(VLOOKUP(I55,'Section Master'!$A$14:$J$100,8,FALSE()),"")="Excess over aggregate",MAX(0,S55-MAX(U55,R55)),Q55)*IF(X55&lt;&gt;"",X55,W55),0)))</f>
        <v/>
      </c>
      <c r="Z55" s="39"/>
      <c r="AA55" s="45" t="str">
        <f t="shared" si="7"/>
        <v/>
      </c>
      <c r="AB55" s="39"/>
      <c r="AC55" s="33">
        <f t="shared" si="8"/>
        <v>0</v>
      </c>
      <c r="AD55" s="33">
        <f t="shared" si="9"/>
        <v>0</v>
      </c>
      <c r="AE55" s="33">
        <f t="shared" si="10"/>
        <v>0</v>
      </c>
      <c r="AF55" s="37"/>
      <c r="AG55" s="31" t="str">
        <f t="shared" si="11"/>
        <v/>
      </c>
      <c r="AH55" s="31" t="str">
        <f t="shared" si="12"/>
        <v/>
      </c>
      <c r="AI55" s="37"/>
    </row>
    <row r="56" spans="1:35" ht="14.25" customHeight="1" x14ac:dyDescent="0.25">
      <c r="A56" s="38" t="str">
        <f t="shared" si="0"/>
        <v/>
      </c>
      <c r="B56" s="39"/>
      <c r="C56" s="39"/>
      <c r="D56" s="40" t="str">
        <f t="shared" si="1"/>
        <v/>
      </c>
      <c r="E56" s="38" t="str">
        <f t="shared" si="2"/>
        <v/>
      </c>
      <c r="F56" s="38" t="str">
        <f t="shared" si="3"/>
        <v/>
      </c>
      <c r="G56" s="37"/>
      <c r="H56" s="38" t="str">
        <f>IFERROR(VLOOKUP(G56,'Vendor Master'!$A$14:$I$213,2,FALSE()),"")</f>
        <v/>
      </c>
      <c r="I56" s="37"/>
      <c r="J56" s="41"/>
      <c r="K56" s="41"/>
      <c r="L56" s="41"/>
      <c r="M56" s="42">
        <f t="shared" si="4"/>
        <v>0</v>
      </c>
      <c r="N56" s="37"/>
      <c r="O56" s="37" t="s">
        <v>370</v>
      </c>
      <c r="P56" s="41"/>
      <c r="Q56" s="42">
        <f t="shared" si="5"/>
        <v>0</v>
      </c>
      <c r="R56" s="42">
        <f>IF(ROW()=14,0,IF(OR(G56="",I56="",D56=""),0,SUMIFS($Q$14:Q55,$G$14:G55,G56,$I$14:I55,I56,$D$14:D55,"&gt;="&amp;DATE(IF(MONTH(D56)&gt;=4,YEAR(D56),YEAR(D56)-1),4,1),$D$14:D55,"&lt;"&amp;DATE(IF(MONTH(D56)&gt;=4,YEAR(D56)+1,YEAR(D56)),4,1))))</f>
        <v>0</v>
      </c>
      <c r="S56" s="42">
        <f t="shared" si="6"/>
        <v>0</v>
      </c>
      <c r="T56" s="42">
        <f>IFERROR(VLOOKUP(I56,'Section Master'!$A$14:$J$100,6,FALSE()),0)</f>
        <v>0</v>
      </c>
      <c r="U56" s="42">
        <f>IFERROR(VLOOKUP(I56,'Section Master'!$A$14:$J$100,7,FALSE()),0)</f>
        <v>0</v>
      </c>
      <c r="V56" s="38" t="str">
        <f>IF(I56="","",IFERROR(IF(VLOOKUP(I56,'Section Master'!$A$14:$J$100,8,FALSE())="Excess over aggregate",IF(S56&gt;U56,"Threshold exceeded","Below threshold"),IF(VLOOKUP(I56,'Section Master'!$A$14:$J$100,8,FALSE())="Single or aggregate gate",IF(OR(Q56&gt;T56,S56&gt;U56),"Threshold exceeded","Below threshold"),IF(VLOOKUP(I56,'Section Master'!$A$14:$J$100,8,FALSE())="Aggregate gate",IF(S56&gt;U56,"Threshold exceeded","Below threshold"),IF(VLOOKUP(I56,'Section Master'!$A$14:$J$100,8,FALSE())="No threshold","Applicable","Manual review")))),"Manual review"))</f>
        <v/>
      </c>
      <c r="W56" s="43">
        <f>IFERROR(VLOOKUP(I56,'Section Master'!$A$14:$J$100,5,FALSE()),0)</f>
        <v>0</v>
      </c>
      <c r="X56" s="44"/>
      <c r="Y56" s="42" t="str">
        <f>IF(I56="","",IF(V56="Below threshold",0,ROUND(IF(IFERROR(VLOOKUP(I56,'Section Master'!$A$14:$J$100,8,FALSE()),"")="Excess over aggregate",MAX(0,S56-MAX(U56,R56)),Q56)*IF(X56&lt;&gt;"",X56,W56),0)))</f>
        <v/>
      </c>
      <c r="Z56" s="39"/>
      <c r="AA56" s="40" t="str">
        <f t="shared" si="7"/>
        <v/>
      </c>
      <c r="AB56" s="39"/>
      <c r="AC56" s="42">
        <f t="shared" si="8"/>
        <v>0</v>
      </c>
      <c r="AD56" s="42">
        <f t="shared" si="9"/>
        <v>0</v>
      </c>
      <c r="AE56" s="42">
        <f t="shared" si="10"/>
        <v>0</v>
      </c>
      <c r="AF56" s="37"/>
      <c r="AG56" s="38" t="str">
        <f t="shared" si="11"/>
        <v/>
      </c>
      <c r="AH56" s="38" t="str">
        <f t="shared" si="12"/>
        <v/>
      </c>
      <c r="AI56" s="37"/>
    </row>
    <row r="57" spans="1:35" ht="14.25" customHeight="1" x14ac:dyDescent="0.25">
      <c r="A57" s="31" t="str">
        <f t="shared" si="0"/>
        <v/>
      </c>
      <c r="B57" s="39"/>
      <c r="C57" s="39"/>
      <c r="D57" s="45" t="str">
        <f t="shared" si="1"/>
        <v/>
      </c>
      <c r="E57" s="31" t="str">
        <f t="shared" si="2"/>
        <v/>
      </c>
      <c r="F57" s="31" t="str">
        <f t="shared" si="3"/>
        <v/>
      </c>
      <c r="G57" s="37"/>
      <c r="H57" s="31" t="str">
        <f>IFERROR(VLOOKUP(G57,'Vendor Master'!$A$14:$I$213,2,FALSE()),"")</f>
        <v/>
      </c>
      <c r="I57" s="37"/>
      <c r="J57" s="41"/>
      <c r="K57" s="41"/>
      <c r="L57" s="41"/>
      <c r="M57" s="33">
        <f t="shared" si="4"/>
        <v>0</v>
      </c>
      <c r="N57" s="37"/>
      <c r="O57" s="37" t="s">
        <v>370</v>
      </c>
      <c r="P57" s="41"/>
      <c r="Q57" s="33">
        <f t="shared" si="5"/>
        <v>0</v>
      </c>
      <c r="R57" s="33">
        <f>IF(ROW()=14,0,IF(OR(G57="",I57="",D57=""),0,SUMIFS($Q$14:Q56,$G$14:G56,G57,$I$14:I56,I57,$D$14:D56,"&gt;="&amp;DATE(IF(MONTH(D57)&gt;=4,YEAR(D57),YEAR(D57)-1),4,1),$D$14:D56,"&lt;"&amp;DATE(IF(MONTH(D57)&gt;=4,YEAR(D57)+1,YEAR(D57)),4,1))))</f>
        <v>0</v>
      </c>
      <c r="S57" s="33">
        <f t="shared" si="6"/>
        <v>0</v>
      </c>
      <c r="T57" s="33">
        <f>IFERROR(VLOOKUP(I57,'Section Master'!$A$14:$J$100,6,FALSE()),0)</f>
        <v>0</v>
      </c>
      <c r="U57" s="33">
        <f>IFERROR(VLOOKUP(I57,'Section Master'!$A$14:$J$100,7,FALSE()),0)</f>
        <v>0</v>
      </c>
      <c r="V57" s="31" t="str">
        <f>IF(I57="","",IFERROR(IF(VLOOKUP(I57,'Section Master'!$A$14:$J$100,8,FALSE())="Excess over aggregate",IF(S57&gt;U57,"Threshold exceeded","Below threshold"),IF(VLOOKUP(I57,'Section Master'!$A$14:$J$100,8,FALSE())="Single or aggregate gate",IF(OR(Q57&gt;T57,S57&gt;U57),"Threshold exceeded","Below threshold"),IF(VLOOKUP(I57,'Section Master'!$A$14:$J$100,8,FALSE())="Aggregate gate",IF(S57&gt;U57,"Threshold exceeded","Below threshold"),IF(VLOOKUP(I57,'Section Master'!$A$14:$J$100,8,FALSE())="No threshold","Applicable","Manual review")))),"Manual review"))</f>
        <v/>
      </c>
      <c r="W57" s="46">
        <f>IFERROR(VLOOKUP(I57,'Section Master'!$A$14:$J$100,5,FALSE()),0)</f>
        <v>0</v>
      </c>
      <c r="X57" s="44"/>
      <c r="Y57" s="33" t="str">
        <f>IF(I57="","",IF(V57="Below threshold",0,ROUND(IF(IFERROR(VLOOKUP(I57,'Section Master'!$A$14:$J$100,8,FALSE()),"")="Excess over aggregate",MAX(0,S57-MAX(U57,R57)),Q57)*IF(X57&lt;&gt;"",X57,W57),0)))</f>
        <v/>
      </c>
      <c r="Z57" s="39"/>
      <c r="AA57" s="45" t="str">
        <f t="shared" si="7"/>
        <v/>
      </c>
      <c r="AB57" s="39"/>
      <c r="AC57" s="33">
        <f t="shared" si="8"/>
        <v>0</v>
      </c>
      <c r="AD57" s="33">
        <f t="shared" si="9"/>
        <v>0</v>
      </c>
      <c r="AE57" s="33">
        <f t="shared" si="10"/>
        <v>0</v>
      </c>
      <c r="AF57" s="37"/>
      <c r="AG57" s="31" t="str">
        <f t="shared" si="11"/>
        <v/>
      </c>
      <c r="AH57" s="31" t="str">
        <f t="shared" si="12"/>
        <v/>
      </c>
      <c r="AI57" s="37"/>
    </row>
    <row r="58" spans="1:35" ht="14.25" customHeight="1" x14ac:dyDescent="0.25">
      <c r="A58" s="38" t="str">
        <f t="shared" si="0"/>
        <v/>
      </c>
      <c r="B58" s="39"/>
      <c r="C58" s="39"/>
      <c r="D58" s="40" t="str">
        <f t="shared" si="1"/>
        <v/>
      </c>
      <c r="E58" s="38" t="str">
        <f t="shared" si="2"/>
        <v/>
      </c>
      <c r="F58" s="38" t="str">
        <f t="shared" si="3"/>
        <v/>
      </c>
      <c r="G58" s="37"/>
      <c r="H58" s="38" t="str">
        <f>IFERROR(VLOOKUP(G58,'Vendor Master'!$A$14:$I$213,2,FALSE()),"")</f>
        <v/>
      </c>
      <c r="I58" s="37"/>
      <c r="J58" s="41"/>
      <c r="K58" s="41"/>
      <c r="L58" s="41"/>
      <c r="M58" s="42">
        <f t="shared" si="4"/>
        <v>0</v>
      </c>
      <c r="N58" s="37"/>
      <c r="O58" s="37" t="s">
        <v>370</v>
      </c>
      <c r="P58" s="41"/>
      <c r="Q58" s="42">
        <f t="shared" si="5"/>
        <v>0</v>
      </c>
      <c r="R58" s="42">
        <f>IF(ROW()=14,0,IF(OR(G58="",I58="",D58=""),0,SUMIFS($Q$14:Q57,$G$14:G57,G58,$I$14:I57,I58,$D$14:D57,"&gt;="&amp;DATE(IF(MONTH(D58)&gt;=4,YEAR(D58),YEAR(D58)-1),4,1),$D$14:D57,"&lt;"&amp;DATE(IF(MONTH(D58)&gt;=4,YEAR(D58)+1,YEAR(D58)),4,1))))</f>
        <v>0</v>
      </c>
      <c r="S58" s="42">
        <f t="shared" si="6"/>
        <v>0</v>
      </c>
      <c r="T58" s="42">
        <f>IFERROR(VLOOKUP(I58,'Section Master'!$A$14:$J$100,6,FALSE()),0)</f>
        <v>0</v>
      </c>
      <c r="U58" s="42">
        <f>IFERROR(VLOOKUP(I58,'Section Master'!$A$14:$J$100,7,FALSE()),0)</f>
        <v>0</v>
      </c>
      <c r="V58" s="38" t="str">
        <f>IF(I58="","",IFERROR(IF(VLOOKUP(I58,'Section Master'!$A$14:$J$100,8,FALSE())="Excess over aggregate",IF(S58&gt;U58,"Threshold exceeded","Below threshold"),IF(VLOOKUP(I58,'Section Master'!$A$14:$J$100,8,FALSE())="Single or aggregate gate",IF(OR(Q58&gt;T58,S58&gt;U58),"Threshold exceeded","Below threshold"),IF(VLOOKUP(I58,'Section Master'!$A$14:$J$100,8,FALSE())="Aggregate gate",IF(S58&gt;U58,"Threshold exceeded","Below threshold"),IF(VLOOKUP(I58,'Section Master'!$A$14:$J$100,8,FALSE())="No threshold","Applicable","Manual review")))),"Manual review"))</f>
        <v/>
      </c>
      <c r="W58" s="43">
        <f>IFERROR(VLOOKUP(I58,'Section Master'!$A$14:$J$100,5,FALSE()),0)</f>
        <v>0</v>
      </c>
      <c r="X58" s="44"/>
      <c r="Y58" s="42" t="str">
        <f>IF(I58="","",IF(V58="Below threshold",0,ROUND(IF(IFERROR(VLOOKUP(I58,'Section Master'!$A$14:$J$100,8,FALSE()),"")="Excess over aggregate",MAX(0,S58-MAX(U58,R58)),Q58)*IF(X58&lt;&gt;"",X58,W58),0)))</f>
        <v/>
      </c>
      <c r="Z58" s="39"/>
      <c r="AA58" s="40" t="str">
        <f t="shared" si="7"/>
        <v/>
      </c>
      <c r="AB58" s="39"/>
      <c r="AC58" s="42">
        <f t="shared" si="8"/>
        <v>0</v>
      </c>
      <c r="AD58" s="42">
        <f t="shared" si="9"/>
        <v>0</v>
      </c>
      <c r="AE58" s="42">
        <f t="shared" si="10"/>
        <v>0</v>
      </c>
      <c r="AF58" s="37"/>
      <c r="AG58" s="38" t="str">
        <f t="shared" si="11"/>
        <v/>
      </c>
      <c r="AH58" s="38" t="str">
        <f t="shared" si="12"/>
        <v/>
      </c>
      <c r="AI58" s="37"/>
    </row>
    <row r="59" spans="1:35" ht="14.25" customHeight="1" x14ac:dyDescent="0.25">
      <c r="A59" s="31" t="str">
        <f t="shared" si="0"/>
        <v/>
      </c>
      <c r="B59" s="39"/>
      <c r="C59" s="39"/>
      <c r="D59" s="45" t="str">
        <f t="shared" si="1"/>
        <v/>
      </c>
      <c r="E59" s="31" t="str">
        <f t="shared" si="2"/>
        <v/>
      </c>
      <c r="F59" s="31" t="str">
        <f t="shared" si="3"/>
        <v/>
      </c>
      <c r="G59" s="37"/>
      <c r="H59" s="31" t="str">
        <f>IFERROR(VLOOKUP(G59,'Vendor Master'!$A$14:$I$213,2,FALSE()),"")</f>
        <v/>
      </c>
      <c r="I59" s="37"/>
      <c r="J59" s="41"/>
      <c r="K59" s="41"/>
      <c r="L59" s="41"/>
      <c r="M59" s="33">
        <f t="shared" si="4"/>
        <v>0</v>
      </c>
      <c r="N59" s="37"/>
      <c r="O59" s="37" t="s">
        <v>370</v>
      </c>
      <c r="P59" s="41"/>
      <c r="Q59" s="33">
        <f t="shared" si="5"/>
        <v>0</v>
      </c>
      <c r="R59" s="33">
        <f>IF(ROW()=14,0,IF(OR(G59="",I59="",D59=""),0,SUMIFS($Q$14:Q58,$G$14:G58,G59,$I$14:I58,I59,$D$14:D58,"&gt;="&amp;DATE(IF(MONTH(D59)&gt;=4,YEAR(D59),YEAR(D59)-1),4,1),$D$14:D58,"&lt;"&amp;DATE(IF(MONTH(D59)&gt;=4,YEAR(D59)+1,YEAR(D59)),4,1))))</f>
        <v>0</v>
      </c>
      <c r="S59" s="33">
        <f t="shared" si="6"/>
        <v>0</v>
      </c>
      <c r="T59" s="33">
        <f>IFERROR(VLOOKUP(I59,'Section Master'!$A$14:$J$100,6,FALSE()),0)</f>
        <v>0</v>
      </c>
      <c r="U59" s="33">
        <f>IFERROR(VLOOKUP(I59,'Section Master'!$A$14:$J$100,7,FALSE()),0)</f>
        <v>0</v>
      </c>
      <c r="V59" s="31" t="str">
        <f>IF(I59="","",IFERROR(IF(VLOOKUP(I59,'Section Master'!$A$14:$J$100,8,FALSE())="Excess over aggregate",IF(S59&gt;U59,"Threshold exceeded","Below threshold"),IF(VLOOKUP(I59,'Section Master'!$A$14:$J$100,8,FALSE())="Single or aggregate gate",IF(OR(Q59&gt;T59,S59&gt;U59),"Threshold exceeded","Below threshold"),IF(VLOOKUP(I59,'Section Master'!$A$14:$J$100,8,FALSE())="Aggregate gate",IF(S59&gt;U59,"Threshold exceeded","Below threshold"),IF(VLOOKUP(I59,'Section Master'!$A$14:$J$100,8,FALSE())="No threshold","Applicable","Manual review")))),"Manual review"))</f>
        <v/>
      </c>
      <c r="W59" s="46">
        <f>IFERROR(VLOOKUP(I59,'Section Master'!$A$14:$J$100,5,FALSE()),0)</f>
        <v>0</v>
      </c>
      <c r="X59" s="44"/>
      <c r="Y59" s="33" t="str">
        <f>IF(I59="","",IF(V59="Below threshold",0,ROUND(IF(IFERROR(VLOOKUP(I59,'Section Master'!$A$14:$J$100,8,FALSE()),"")="Excess over aggregate",MAX(0,S59-MAX(U59,R59)),Q59)*IF(X59&lt;&gt;"",X59,W59),0)))</f>
        <v/>
      </c>
      <c r="Z59" s="39"/>
      <c r="AA59" s="45" t="str">
        <f t="shared" si="7"/>
        <v/>
      </c>
      <c r="AB59" s="39"/>
      <c r="AC59" s="33">
        <f t="shared" si="8"/>
        <v>0</v>
      </c>
      <c r="AD59" s="33">
        <f t="shared" si="9"/>
        <v>0</v>
      </c>
      <c r="AE59" s="33">
        <f t="shared" si="10"/>
        <v>0</v>
      </c>
      <c r="AF59" s="37"/>
      <c r="AG59" s="31" t="str">
        <f t="shared" si="11"/>
        <v/>
      </c>
      <c r="AH59" s="31" t="str">
        <f t="shared" si="12"/>
        <v/>
      </c>
      <c r="AI59" s="37"/>
    </row>
    <row r="60" spans="1:35" ht="14.25" customHeight="1" x14ac:dyDescent="0.25">
      <c r="A60" s="38" t="str">
        <f t="shared" si="0"/>
        <v/>
      </c>
      <c r="B60" s="39"/>
      <c r="C60" s="39"/>
      <c r="D60" s="40" t="str">
        <f t="shared" si="1"/>
        <v/>
      </c>
      <c r="E60" s="38" t="str">
        <f t="shared" si="2"/>
        <v/>
      </c>
      <c r="F60" s="38" t="str">
        <f t="shared" si="3"/>
        <v/>
      </c>
      <c r="G60" s="37"/>
      <c r="H60" s="38" t="str">
        <f>IFERROR(VLOOKUP(G60,'Vendor Master'!$A$14:$I$213,2,FALSE()),"")</f>
        <v/>
      </c>
      <c r="I60" s="37"/>
      <c r="J60" s="41"/>
      <c r="K60" s="41"/>
      <c r="L60" s="41"/>
      <c r="M60" s="42">
        <f t="shared" si="4"/>
        <v>0</v>
      </c>
      <c r="N60" s="37"/>
      <c r="O60" s="37" t="s">
        <v>370</v>
      </c>
      <c r="P60" s="41"/>
      <c r="Q60" s="42">
        <f t="shared" si="5"/>
        <v>0</v>
      </c>
      <c r="R60" s="42">
        <f>IF(ROW()=14,0,IF(OR(G60="",I60="",D60=""),0,SUMIFS($Q$14:Q59,$G$14:G59,G60,$I$14:I59,I60,$D$14:D59,"&gt;="&amp;DATE(IF(MONTH(D60)&gt;=4,YEAR(D60),YEAR(D60)-1),4,1),$D$14:D59,"&lt;"&amp;DATE(IF(MONTH(D60)&gt;=4,YEAR(D60)+1,YEAR(D60)),4,1))))</f>
        <v>0</v>
      </c>
      <c r="S60" s="42">
        <f t="shared" si="6"/>
        <v>0</v>
      </c>
      <c r="T60" s="42">
        <f>IFERROR(VLOOKUP(I60,'Section Master'!$A$14:$J$100,6,FALSE()),0)</f>
        <v>0</v>
      </c>
      <c r="U60" s="42">
        <f>IFERROR(VLOOKUP(I60,'Section Master'!$A$14:$J$100,7,FALSE()),0)</f>
        <v>0</v>
      </c>
      <c r="V60" s="38" t="str">
        <f>IF(I60="","",IFERROR(IF(VLOOKUP(I60,'Section Master'!$A$14:$J$100,8,FALSE())="Excess over aggregate",IF(S60&gt;U60,"Threshold exceeded","Below threshold"),IF(VLOOKUP(I60,'Section Master'!$A$14:$J$100,8,FALSE())="Single or aggregate gate",IF(OR(Q60&gt;T60,S60&gt;U60),"Threshold exceeded","Below threshold"),IF(VLOOKUP(I60,'Section Master'!$A$14:$J$100,8,FALSE())="Aggregate gate",IF(S60&gt;U60,"Threshold exceeded","Below threshold"),IF(VLOOKUP(I60,'Section Master'!$A$14:$J$100,8,FALSE())="No threshold","Applicable","Manual review")))),"Manual review"))</f>
        <v/>
      </c>
      <c r="W60" s="43">
        <f>IFERROR(VLOOKUP(I60,'Section Master'!$A$14:$J$100,5,FALSE()),0)</f>
        <v>0</v>
      </c>
      <c r="X60" s="44"/>
      <c r="Y60" s="42" t="str">
        <f>IF(I60="","",IF(V60="Below threshold",0,ROUND(IF(IFERROR(VLOOKUP(I60,'Section Master'!$A$14:$J$100,8,FALSE()),"")="Excess over aggregate",MAX(0,S60-MAX(U60,R60)),Q60)*IF(X60&lt;&gt;"",X60,W60),0)))</f>
        <v/>
      </c>
      <c r="Z60" s="39"/>
      <c r="AA60" s="40" t="str">
        <f t="shared" si="7"/>
        <v/>
      </c>
      <c r="AB60" s="39"/>
      <c r="AC60" s="42">
        <f t="shared" si="8"/>
        <v>0</v>
      </c>
      <c r="AD60" s="42">
        <f t="shared" si="9"/>
        <v>0</v>
      </c>
      <c r="AE60" s="42">
        <f t="shared" si="10"/>
        <v>0</v>
      </c>
      <c r="AF60" s="37"/>
      <c r="AG60" s="38" t="str">
        <f t="shared" si="11"/>
        <v/>
      </c>
      <c r="AH60" s="38" t="str">
        <f t="shared" si="12"/>
        <v/>
      </c>
      <c r="AI60" s="37"/>
    </row>
    <row r="61" spans="1:35" ht="14.25" customHeight="1" x14ac:dyDescent="0.25">
      <c r="A61" s="31" t="str">
        <f t="shared" si="0"/>
        <v/>
      </c>
      <c r="B61" s="39"/>
      <c r="C61" s="39"/>
      <c r="D61" s="45" t="str">
        <f t="shared" si="1"/>
        <v/>
      </c>
      <c r="E61" s="31" t="str">
        <f t="shared" si="2"/>
        <v/>
      </c>
      <c r="F61" s="31" t="str">
        <f t="shared" si="3"/>
        <v/>
      </c>
      <c r="G61" s="37"/>
      <c r="H61" s="31" t="str">
        <f>IFERROR(VLOOKUP(G61,'Vendor Master'!$A$14:$I$213,2,FALSE()),"")</f>
        <v/>
      </c>
      <c r="I61" s="37"/>
      <c r="J61" s="41"/>
      <c r="K61" s="41"/>
      <c r="L61" s="41"/>
      <c r="M61" s="33">
        <f t="shared" si="4"/>
        <v>0</v>
      </c>
      <c r="N61" s="37"/>
      <c r="O61" s="37" t="s">
        <v>370</v>
      </c>
      <c r="P61" s="41"/>
      <c r="Q61" s="33">
        <f t="shared" si="5"/>
        <v>0</v>
      </c>
      <c r="R61" s="33">
        <f>IF(ROW()=14,0,IF(OR(G61="",I61="",D61=""),0,SUMIFS($Q$14:Q60,$G$14:G60,G61,$I$14:I60,I61,$D$14:D60,"&gt;="&amp;DATE(IF(MONTH(D61)&gt;=4,YEAR(D61),YEAR(D61)-1),4,1),$D$14:D60,"&lt;"&amp;DATE(IF(MONTH(D61)&gt;=4,YEAR(D61)+1,YEAR(D61)),4,1))))</f>
        <v>0</v>
      </c>
      <c r="S61" s="33">
        <f t="shared" si="6"/>
        <v>0</v>
      </c>
      <c r="T61" s="33">
        <f>IFERROR(VLOOKUP(I61,'Section Master'!$A$14:$J$100,6,FALSE()),0)</f>
        <v>0</v>
      </c>
      <c r="U61" s="33">
        <f>IFERROR(VLOOKUP(I61,'Section Master'!$A$14:$J$100,7,FALSE()),0)</f>
        <v>0</v>
      </c>
      <c r="V61" s="31" t="str">
        <f>IF(I61="","",IFERROR(IF(VLOOKUP(I61,'Section Master'!$A$14:$J$100,8,FALSE())="Excess over aggregate",IF(S61&gt;U61,"Threshold exceeded","Below threshold"),IF(VLOOKUP(I61,'Section Master'!$A$14:$J$100,8,FALSE())="Single or aggregate gate",IF(OR(Q61&gt;T61,S61&gt;U61),"Threshold exceeded","Below threshold"),IF(VLOOKUP(I61,'Section Master'!$A$14:$J$100,8,FALSE())="Aggregate gate",IF(S61&gt;U61,"Threshold exceeded","Below threshold"),IF(VLOOKUP(I61,'Section Master'!$A$14:$J$100,8,FALSE())="No threshold","Applicable","Manual review")))),"Manual review"))</f>
        <v/>
      </c>
      <c r="W61" s="46">
        <f>IFERROR(VLOOKUP(I61,'Section Master'!$A$14:$J$100,5,FALSE()),0)</f>
        <v>0</v>
      </c>
      <c r="X61" s="44"/>
      <c r="Y61" s="33" t="str">
        <f>IF(I61="","",IF(V61="Below threshold",0,ROUND(IF(IFERROR(VLOOKUP(I61,'Section Master'!$A$14:$J$100,8,FALSE()),"")="Excess over aggregate",MAX(0,S61-MAX(U61,R61)),Q61)*IF(X61&lt;&gt;"",X61,W61),0)))</f>
        <v/>
      </c>
      <c r="Z61" s="39"/>
      <c r="AA61" s="45" t="str">
        <f t="shared" si="7"/>
        <v/>
      </c>
      <c r="AB61" s="39"/>
      <c r="AC61" s="33">
        <f t="shared" si="8"/>
        <v>0</v>
      </c>
      <c r="AD61" s="33">
        <f t="shared" si="9"/>
        <v>0</v>
      </c>
      <c r="AE61" s="33">
        <f t="shared" si="10"/>
        <v>0</v>
      </c>
      <c r="AF61" s="37"/>
      <c r="AG61" s="31" t="str">
        <f t="shared" si="11"/>
        <v/>
      </c>
      <c r="AH61" s="31" t="str">
        <f t="shared" si="12"/>
        <v/>
      </c>
      <c r="AI61" s="37"/>
    </row>
    <row r="62" spans="1:35" ht="14.25" customHeight="1" x14ac:dyDescent="0.25">
      <c r="A62" s="38" t="str">
        <f t="shared" si="0"/>
        <v/>
      </c>
      <c r="B62" s="39"/>
      <c r="C62" s="39"/>
      <c r="D62" s="40" t="str">
        <f t="shared" si="1"/>
        <v/>
      </c>
      <c r="E62" s="38" t="str">
        <f t="shared" si="2"/>
        <v/>
      </c>
      <c r="F62" s="38" t="str">
        <f t="shared" si="3"/>
        <v/>
      </c>
      <c r="G62" s="37"/>
      <c r="H62" s="38" t="str">
        <f>IFERROR(VLOOKUP(G62,'Vendor Master'!$A$14:$I$213,2,FALSE()),"")</f>
        <v/>
      </c>
      <c r="I62" s="37"/>
      <c r="J62" s="41"/>
      <c r="K62" s="41"/>
      <c r="L62" s="41"/>
      <c r="M62" s="42">
        <f t="shared" si="4"/>
        <v>0</v>
      </c>
      <c r="N62" s="37"/>
      <c r="O62" s="37" t="s">
        <v>370</v>
      </c>
      <c r="P62" s="41"/>
      <c r="Q62" s="42">
        <f t="shared" si="5"/>
        <v>0</v>
      </c>
      <c r="R62" s="42">
        <f>IF(ROW()=14,0,IF(OR(G62="",I62="",D62=""),0,SUMIFS($Q$14:Q61,$G$14:G61,G62,$I$14:I61,I62,$D$14:D61,"&gt;="&amp;DATE(IF(MONTH(D62)&gt;=4,YEAR(D62),YEAR(D62)-1),4,1),$D$14:D61,"&lt;"&amp;DATE(IF(MONTH(D62)&gt;=4,YEAR(D62)+1,YEAR(D62)),4,1))))</f>
        <v>0</v>
      </c>
      <c r="S62" s="42">
        <f t="shared" si="6"/>
        <v>0</v>
      </c>
      <c r="T62" s="42">
        <f>IFERROR(VLOOKUP(I62,'Section Master'!$A$14:$J$100,6,FALSE()),0)</f>
        <v>0</v>
      </c>
      <c r="U62" s="42">
        <f>IFERROR(VLOOKUP(I62,'Section Master'!$A$14:$J$100,7,FALSE()),0)</f>
        <v>0</v>
      </c>
      <c r="V62" s="38" t="str">
        <f>IF(I62="","",IFERROR(IF(VLOOKUP(I62,'Section Master'!$A$14:$J$100,8,FALSE())="Excess over aggregate",IF(S62&gt;U62,"Threshold exceeded","Below threshold"),IF(VLOOKUP(I62,'Section Master'!$A$14:$J$100,8,FALSE())="Single or aggregate gate",IF(OR(Q62&gt;T62,S62&gt;U62),"Threshold exceeded","Below threshold"),IF(VLOOKUP(I62,'Section Master'!$A$14:$J$100,8,FALSE())="Aggregate gate",IF(S62&gt;U62,"Threshold exceeded","Below threshold"),IF(VLOOKUP(I62,'Section Master'!$A$14:$J$100,8,FALSE())="No threshold","Applicable","Manual review")))),"Manual review"))</f>
        <v/>
      </c>
      <c r="W62" s="43">
        <f>IFERROR(VLOOKUP(I62,'Section Master'!$A$14:$J$100,5,FALSE()),0)</f>
        <v>0</v>
      </c>
      <c r="X62" s="44"/>
      <c r="Y62" s="42" t="str">
        <f>IF(I62="","",IF(V62="Below threshold",0,ROUND(IF(IFERROR(VLOOKUP(I62,'Section Master'!$A$14:$J$100,8,FALSE()),"")="Excess over aggregate",MAX(0,S62-MAX(U62,R62)),Q62)*IF(X62&lt;&gt;"",X62,W62),0)))</f>
        <v/>
      </c>
      <c r="Z62" s="39"/>
      <c r="AA62" s="40" t="str">
        <f t="shared" si="7"/>
        <v/>
      </c>
      <c r="AB62" s="39"/>
      <c r="AC62" s="42">
        <f t="shared" si="8"/>
        <v>0</v>
      </c>
      <c r="AD62" s="42">
        <f t="shared" si="9"/>
        <v>0</v>
      </c>
      <c r="AE62" s="42">
        <f t="shared" si="10"/>
        <v>0</v>
      </c>
      <c r="AF62" s="37"/>
      <c r="AG62" s="38" t="str">
        <f t="shared" si="11"/>
        <v/>
      </c>
      <c r="AH62" s="38" t="str">
        <f t="shared" si="12"/>
        <v/>
      </c>
      <c r="AI62" s="37"/>
    </row>
    <row r="63" spans="1:35" ht="14.25" customHeight="1" x14ac:dyDescent="0.25">
      <c r="A63" s="31" t="str">
        <f t="shared" si="0"/>
        <v/>
      </c>
      <c r="B63" s="39"/>
      <c r="C63" s="39"/>
      <c r="D63" s="45" t="str">
        <f t="shared" si="1"/>
        <v/>
      </c>
      <c r="E63" s="31" t="str">
        <f t="shared" si="2"/>
        <v/>
      </c>
      <c r="F63" s="31" t="str">
        <f t="shared" si="3"/>
        <v/>
      </c>
      <c r="G63" s="37"/>
      <c r="H63" s="31" t="str">
        <f>IFERROR(VLOOKUP(G63,'Vendor Master'!$A$14:$I$213,2,FALSE()),"")</f>
        <v/>
      </c>
      <c r="I63" s="37"/>
      <c r="J63" s="41"/>
      <c r="K63" s="41"/>
      <c r="L63" s="41"/>
      <c r="M63" s="33">
        <f t="shared" si="4"/>
        <v>0</v>
      </c>
      <c r="N63" s="37"/>
      <c r="O63" s="37" t="s">
        <v>370</v>
      </c>
      <c r="P63" s="41"/>
      <c r="Q63" s="33">
        <f t="shared" si="5"/>
        <v>0</v>
      </c>
      <c r="R63" s="33">
        <f>IF(ROW()=14,0,IF(OR(G63="",I63="",D63=""),0,SUMIFS($Q$14:Q62,$G$14:G62,G63,$I$14:I62,I63,$D$14:D62,"&gt;="&amp;DATE(IF(MONTH(D63)&gt;=4,YEAR(D63),YEAR(D63)-1),4,1),$D$14:D62,"&lt;"&amp;DATE(IF(MONTH(D63)&gt;=4,YEAR(D63)+1,YEAR(D63)),4,1))))</f>
        <v>0</v>
      </c>
      <c r="S63" s="33">
        <f t="shared" si="6"/>
        <v>0</v>
      </c>
      <c r="T63" s="33">
        <f>IFERROR(VLOOKUP(I63,'Section Master'!$A$14:$J$100,6,FALSE()),0)</f>
        <v>0</v>
      </c>
      <c r="U63" s="33">
        <f>IFERROR(VLOOKUP(I63,'Section Master'!$A$14:$J$100,7,FALSE()),0)</f>
        <v>0</v>
      </c>
      <c r="V63" s="31" t="str">
        <f>IF(I63="","",IFERROR(IF(VLOOKUP(I63,'Section Master'!$A$14:$J$100,8,FALSE())="Excess over aggregate",IF(S63&gt;U63,"Threshold exceeded","Below threshold"),IF(VLOOKUP(I63,'Section Master'!$A$14:$J$100,8,FALSE())="Single or aggregate gate",IF(OR(Q63&gt;T63,S63&gt;U63),"Threshold exceeded","Below threshold"),IF(VLOOKUP(I63,'Section Master'!$A$14:$J$100,8,FALSE())="Aggregate gate",IF(S63&gt;U63,"Threshold exceeded","Below threshold"),IF(VLOOKUP(I63,'Section Master'!$A$14:$J$100,8,FALSE())="No threshold","Applicable","Manual review")))),"Manual review"))</f>
        <v/>
      </c>
      <c r="W63" s="46">
        <f>IFERROR(VLOOKUP(I63,'Section Master'!$A$14:$J$100,5,FALSE()),0)</f>
        <v>0</v>
      </c>
      <c r="X63" s="44"/>
      <c r="Y63" s="33" t="str">
        <f>IF(I63="","",IF(V63="Below threshold",0,ROUND(IF(IFERROR(VLOOKUP(I63,'Section Master'!$A$14:$J$100,8,FALSE()),"")="Excess over aggregate",MAX(0,S63-MAX(U63,R63)),Q63)*IF(X63&lt;&gt;"",X63,W63),0)))</f>
        <v/>
      </c>
      <c r="Z63" s="39"/>
      <c r="AA63" s="45" t="str">
        <f t="shared" si="7"/>
        <v/>
      </c>
      <c r="AB63" s="39"/>
      <c r="AC63" s="33">
        <f t="shared" si="8"/>
        <v>0</v>
      </c>
      <c r="AD63" s="33">
        <f t="shared" si="9"/>
        <v>0</v>
      </c>
      <c r="AE63" s="33">
        <f t="shared" si="10"/>
        <v>0</v>
      </c>
      <c r="AF63" s="37"/>
      <c r="AG63" s="31" t="str">
        <f t="shared" si="11"/>
        <v/>
      </c>
      <c r="AH63" s="31" t="str">
        <f t="shared" si="12"/>
        <v/>
      </c>
      <c r="AI63" s="37"/>
    </row>
    <row r="64" spans="1:35" ht="14.25" customHeight="1" x14ac:dyDescent="0.25">
      <c r="A64" s="38" t="str">
        <f t="shared" si="0"/>
        <v/>
      </c>
      <c r="B64" s="39"/>
      <c r="C64" s="39"/>
      <c r="D64" s="40" t="str">
        <f t="shared" si="1"/>
        <v/>
      </c>
      <c r="E64" s="38" t="str">
        <f t="shared" si="2"/>
        <v/>
      </c>
      <c r="F64" s="38" t="str">
        <f t="shared" si="3"/>
        <v/>
      </c>
      <c r="G64" s="37"/>
      <c r="H64" s="38" t="str">
        <f>IFERROR(VLOOKUP(G64,'Vendor Master'!$A$14:$I$213,2,FALSE()),"")</f>
        <v/>
      </c>
      <c r="I64" s="37"/>
      <c r="J64" s="41"/>
      <c r="K64" s="41"/>
      <c r="L64" s="41"/>
      <c r="M64" s="42">
        <f t="shared" si="4"/>
        <v>0</v>
      </c>
      <c r="N64" s="37"/>
      <c r="O64" s="37" t="s">
        <v>370</v>
      </c>
      <c r="P64" s="41"/>
      <c r="Q64" s="42">
        <f t="shared" si="5"/>
        <v>0</v>
      </c>
      <c r="R64" s="42">
        <f>IF(ROW()=14,0,IF(OR(G64="",I64="",D64=""),0,SUMIFS($Q$14:Q63,$G$14:G63,G64,$I$14:I63,I64,$D$14:D63,"&gt;="&amp;DATE(IF(MONTH(D64)&gt;=4,YEAR(D64),YEAR(D64)-1),4,1),$D$14:D63,"&lt;"&amp;DATE(IF(MONTH(D64)&gt;=4,YEAR(D64)+1,YEAR(D64)),4,1))))</f>
        <v>0</v>
      </c>
      <c r="S64" s="42">
        <f t="shared" si="6"/>
        <v>0</v>
      </c>
      <c r="T64" s="42">
        <f>IFERROR(VLOOKUP(I64,'Section Master'!$A$14:$J$100,6,FALSE()),0)</f>
        <v>0</v>
      </c>
      <c r="U64" s="42">
        <f>IFERROR(VLOOKUP(I64,'Section Master'!$A$14:$J$100,7,FALSE()),0)</f>
        <v>0</v>
      </c>
      <c r="V64" s="38" t="str">
        <f>IF(I64="","",IFERROR(IF(VLOOKUP(I64,'Section Master'!$A$14:$J$100,8,FALSE())="Excess over aggregate",IF(S64&gt;U64,"Threshold exceeded","Below threshold"),IF(VLOOKUP(I64,'Section Master'!$A$14:$J$100,8,FALSE())="Single or aggregate gate",IF(OR(Q64&gt;T64,S64&gt;U64),"Threshold exceeded","Below threshold"),IF(VLOOKUP(I64,'Section Master'!$A$14:$J$100,8,FALSE())="Aggregate gate",IF(S64&gt;U64,"Threshold exceeded","Below threshold"),IF(VLOOKUP(I64,'Section Master'!$A$14:$J$100,8,FALSE())="No threshold","Applicable","Manual review")))),"Manual review"))</f>
        <v/>
      </c>
      <c r="W64" s="43">
        <f>IFERROR(VLOOKUP(I64,'Section Master'!$A$14:$J$100,5,FALSE()),0)</f>
        <v>0</v>
      </c>
      <c r="X64" s="44"/>
      <c r="Y64" s="42" t="str">
        <f>IF(I64="","",IF(V64="Below threshold",0,ROUND(IF(IFERROR(VLOOKUP(I64,'Section Master'!$A$14:$J$100,8,FALSE()),"")="Excess over aggregate",MAX(0,S64-MAX(U64,R64)),Q64)*IF(X64&lt;&gt;"",X64,W64),0)))</f>
        <v/>
      </c>
      <c r="Z64" s="39"/>
      <c r="AA64" s="40" t="str">
        <f t="shared" si="7"/>
        <v/>
      </c>
      <c r="AB64" s="39"/>
      <c r="AC64" s="42">
        <f t="shared" si="8"/>
        <v>0</v>
      </c>
      <c r="AD64" s="42">
        <f t="shared" si="9"/>
        <v>0</v>
      </c>
      <c r="AE64" s="42">
        <f t="shared" si="10"/>
        <v>0</v>
      </c>
      <c r="AF64" s="37"/>
      <c r="AG64" s="38" t="str">
        <f t="shared" si="11"/>
        <v/>
      </c>
      <c r="AH64" s="38" t="str">
        <f t="shared" si="12"/>
        <v/>
      </c>
      <c r="AI64" s="37"/>
    </row>
    <row r="65" spans="1:35" ht="14.25" customHeight="1" x14ac:dyDescent="0.25">
      <c r="A65" s="31" t="str">
        <f t="shared" si="0"/>
        <v/>
      </c>
      <c r="B65" s="39"/>
      <c r="C65" s="39"/>
      <c r="D65" s="45" t="str">
        <f t="shared" si="1"/>
        <v/>
      </c>
      <c r="E65" s="31" t="str">
        <f t="shared" si="2"/>
        <v/>
      </c>
      <c r="F65" s="31" t="str">
        <f t="shared" si="3"/>
        <v/>
      </c>
      <c r="G65" s="37"/>
      <c r="H65" s="31" t="str">
        <f>IFERROR(VLOOKUP(G65,'Vendor Master'!$A$14:$I$213,2,FALSE()),"")</f>
        <v/>
      </c>
      <c r="I65" s="37"/>
      <c r="J65" s="41"/>
      <c r="K65" s="41"/>
      <c r="L65" s="41"/>
      <c r="M65" s="33">
        <f t="shared" si="4"/>
        <v>0</v>
      </c>
      <c r="N65" s="37"/>
      <c r="O65" s="37" t="s">
        <v>370</v>
      </c>
      <c r="P65" s="41"/>
      <c r="Q65" s="33">
        <f t="shared" si="5"/>
        <v>0</v>
      </c>
      <c r="R65" s="33">
        <f>IF(ROW()=14,0,IF(OR(G65="",I65="",D65=""),0,SUMIFS($Q$14:Q64,$G$14:G64,G65,$I$14:I64,I65,$D$14:D64,"&gt;="&amp;DATE(IF(MONTH(D65)&gt;=4,YEAR(D65),YEAR(D65)-1),4,1),$D$14:D64,"&lt;"&amp;DATE(IF(MONTH(D65)&gt;=4,YEAR(D65)+1,YEAR(D65)),4,1))))</f>
        <v>0</v>
      </c>
      <c r="S65" s="33">
        <f t="shared" si="6"/>
        <v>0</v>
      </c>
      <c r="T65" s="33">
        <f>IFERROR(VLOOKUP(I65,'Section Master'!$A$14:$J$100,6,FALSE()),0)</f>
        <v>0</v>
      </c>
      <c r="U65" s="33">
        <f>IFERROR(VLOOKUP(I65,'Section Master'!$A$14:$J$100,7,FALSE()),0)</f>
        <v>0</v>
      </c>
      <c r="V65" s="31" t="str">
        <f>IF(I65="","",IFERROR(IF(VLOOKUP(I65,'Section Master'!$A$14:$J$100,8,FALSE())="Excess over aggregate",IF(S65&gt;U65,"Threshold exceeded","Below threshold"),IF(VLOOKUP(I65,'Section Master'!$A$14:$J$100,8,FALSE())="Single or aggregate gate",IF(OR(Q65&gt;T65,S65&gt;U65),"Threshold exceeded","Below threshold"),IF(VLOOKUP(I65,'Section Master'!$A$14:$J$100,8,FALSE())="Aggregate gate",IF(S65&gt;U65,"Threshold exceeded","Below threshold"),IF(VLOOKUP(I65,'Section Master'!$A$14:$J$100,8,FALSE())="No threshold","Applicable","Manual review")))),"Manual review"))</f>
        <v/>
      </c>
      <c r="W65" s="46">
        <f>IFERROR(VLOOKUP(I65,'Section Master'!$A$14:$J$100,5,FALSE()),0)</f>
        <v>0</v>
      </c>
      <c r="X65" s="44"/>
      <c r="Y65" s="33" t="str">
        <f>IF(I65="","",IF(V65="Below threshold",0,ROUND(IF(IFERROR(VLOOKUP(I65,'Section Master'!$A$14:$J$100,8,FALSE()),"")="Excess over aggregate",MAX(0,S65-MAX(U65,R65)),Q65)*IF(X65&lt;&gt;"",X65,W65),0)))</f>
        <v/>
      </c>
      <c r="Z65" s="39"/>
      <c r="AA65" s="45" t="str">
        <f t="shared" si="7"/>
        <v/>
      </c>
      <c r="AB65" s="39"/>
      <c r="AC65" s="33">
        <f t="shared" si="8"/>
        <v>0</v>
      </c>
      <c r="AD65" s="33">
        <f t="shared" si="9"/>
        <v>0</v>
      </c>
      <c r="AE65" s="33">
        <f t="shared" si="10"/>
        <v>0</v>
      </c>
      <c r="AF65" s="37"/>
      <c r="AG65" s="31" t="str">
        <f t="shared" si="11"/>
        <v/>
      </c>
      <c r="AH65" s="31" t="str">
        <f t="shared" si="12"/>
        <v/>
      </c>
      <c r="AI65" s="37"/>
    </row>
    <row r="66" spans="1:35" ht="14.25" customHeight="1" x14ac:dyDescent="0.25">
      <c r="A66" s="38" t="str">
        <f t="shared" si="0"/>
        <v/>
      </c>
      <c r="B66" s="39"/>
      <c r="C66" s="39"/>
      <c r="D66" s="40" t="str">
        <f t="shared" si="1"/>
        <v/>
      </c>
      <c r="E66" s="38" t="str">
        <f t="shared" si="2"/>
        <v/>
      </c>
      <c r="F66" s="38" t="str">
        <f t="shared" si="3"/>
        <v/>
      </c>
      <c r="G66" s="37"/>
      <c r="H66" s="38" t="str">
        <f>IFERROR(VLOOKUP(G66,'Vendor Master'!$A$14:$I$213,2,FALSE()),"")</f>
        <v/>
      </c>
      <c r="I66" s="37"/>
      <c r="J66" s="41"/>
      <c r="K66" s="41"/>
      <c r="L66" s="41"/>
      <c r="M66" s="42">
        <f t="shared" si="4"/>
        <v>0</v>
      </c>
      <c r="N66" s="37"/>
      <c r="O66" s="37" t="s">
        <v>370</v>
      </c>
      <c r="P66" s="41"/>
      <c r="Q66" s="42">
        <f t="shared" si="5"/>
        <v>0</v>
      </c>
      <c r="R66" s="42">
        <f>IF(ROW()=14,0,IF(OR(G66="",I66="",D66=""),0,SUMIFS($Q$14:Q65,$G$14:G65,G66,$I$14:I65,I66,$D$14:D65,"&gt;="&amp;DATE(IF(MONTH(D66)&gt;=4,YEAR(D66),YEAR(D66)-1),4,1),$D$14:D65,"&lt;"&amp;DATE(IF(MONTH(D66)&gt;=4,YEAR(D66)+1,YEAR(D66)),4,1))))</f>
        <v>0</v>
      </c>
      <c r="S66" s="42">
        <f t="shared" si="6"/>
        <v>0</v>
      </c>
      <c r="T66" s="42">
        <f>IFERROR(VLOOKUP(I66,'Section Master'!$A$14:$J$100,6,FALSE()),0)</f>
        <v>0</v>
      </c>
      <c r="U66" s="42">
        <f>IFERROR(VLOOKUP(I66,'Section Master'!$A$14:$J$100,7,FALSE()),0)</f>
        <v>0</v>
      </c>
      <c r="V66" s="38" t="str">
        <f>IF(I66="","",IFERROR(IF(VLOOKUP(I66,'Section Master'!$A$14:$J$100,8,FALSE())="Excess over aggregate",IF(S66&gt;U66,"Threshold exceeded","Below threshold"),IF(VLOOKUP(I66,'Section Master'!$A$14:$J$100,8,FALSE())="Single or aggregate gate",IF(OR(Q66&gt;T66,S66&gt;U66),"Threshold exceeded","Below threshold"),IF(VLOOKUP(I66,'Section Master'!$A$14:$J$100,8,FALSE())="Aggregate gate",IF(S66&gt;U66,"Threshold exceeded","Below threshold"),IF(VLOOKUP(I66,'Section Master'!$A$14:$J$100,8,FALSE())="No threshold","Applicable","Manual review")))),"Manual review"))</f>
        <v/>
      </c>
      <c r="W66" s="43">
        <f>IFERROR(VLOOKUP(I66,'Section Master'!$A$14:$J$100,5,FALSE()),0)</f>
        <v>0</v>
      </c>
      <c r="X66" s="44"/>
      <c r="Y66" s="42" t="str">
        <f>IF(I66="","",IF(V66="Below threshold",0,ROUND(IF(IFERROR(VLOOKUP(I66,'Section Master'!$A$14:$J$100,8,FALSE()),"")="Excess over aggregate",MAX(0,S66-MAX(U66,R66)),Q66)*IF(X66&lt;&gt;"",X66,W66),0)))</f>
        <v/>
      </c>
      <c r="Z66" s="39"/>
      <c r="AA66" s="40" t="str">
        <f t="shared" si="7"/>
        <v/>
      </c>
      <c r="AB66" s="39"/>
      <c r="AC66" s="42">
        <f t="shared" si="8"/>
        <v>0</v>
      </c>
      <c r="AD66" s="42">
        <f t="shared" si="9"/>
        <v>0</v>
      </c>
      <c r="AE66" s="42">
        <f t="shared" si="10"/>
        <v>0</v>
      </c>
      <c r="AF66" s="37"/>
      <c r="AG66" s="38" t="str">
        <f t="shared" si="11"/>
        <v/>
      </c>
      <c r="AH66" s="38" t="str">
        <f t="shared" si="12"/>
        <v/>
      </c>
      <c r="AI66" s="37"/>
    </row>
    <row r="67" spans="1:35" ht="14.25" customHeight="1" x14ac:dyDescent="0.25">
      <c r="A67" s="31" t="str">
        <f t="shared" si="0"/>
        <v/>
      </c>
      <c r="B67" s="39"/>
      <c r="C67" s="39"/>
      <c r="D67" s="45" t="str">
        <f t="shared" si="1"/>
        <v/>
      </c>
      <c r="E67" s="31" t="str">
        <f t="shared" si="2"/>
        <v/>
      </c>
      <c r="F67" s="31" t="str">
        <f t="shared" si="3"/>
        <v/>
      </c>
      <c r="G67" s="37"/>
      <c r="H67" s="31" t="str">
        <f>IFERROR(VLOOKUP(G67,'Vendor Master'!$A$14:$I$213,2,FALSE()),"")</f>
        <v/>
      </c>
      <c r="I67" s="37"/>
      <c r="J67" s="41"/>
      <c r="K67" s="41"/>
      <c r="L67" s="41"/>
      <c r="M67" s="33">
        <f t="shared" si="4"/>
        <v>0</v>
      </c>
      <c r="N67" s="37"/>
      <c r="O67" s="37" t="s">
        <v>370</v>
      </c>
      <c r="P67" s="41"/>
      <c r="Q67" s="33">
        <f t="shared" si="5"/>
        <v>0</v>
      </c>
      <c r="R67" s="33">
        <f>IF(ROW()=14,0,IF(OR(G67="",I67="",D67=""),0,SUMIFS($Q$14:Q66,$G$14:G66,G67,$I$14:I66,I67,$D$14:D66,"&gt;="&amp;DATE(IF(MONTH(D67)&gt;=4,YEAR(D67),YEAR(D67)-1),4,1),$D$14:D66,"&lt;"&amp;DATE(IF(MONTH(D67)&gt;=4,YEAR(D67)+1,YEAR(D67)),4,1))))</f>
        <v>0</v>
      </c>
      <c r="S67" s="33">
        <f t="shared" si="6"/>
        <v>0</v>
      </c>
      <c r="T67" s="33">
        <f>IFERROR(VLOOKUP(I67,'Section Master'!$A$14:$J$100,6,FALSE()),0)</f>
        <v>0</v>
      </c>
      <c r="U67" s="33">
        <f>IFERROR(VLOOKUP(I67,'Section Master'!$A$14:$J$100,7,FALSE()),0)</f>
        <v>0</v>
      </c>
      <c r="V67" s="31" t="str">
        <f>IF(I67="","",IFERROR(IF(VLOOKUP(I67,'Section Master'!$A$14:$J$100,8,FALSE())="Excess over aggregate",IF(S67&gt;U67,"Threshold exceeded","Below threshold"),IF(VLOOKUP(I67,'Section Master'!$A$14:$J$100,8,FALSE())="Single or aggregate gate",IF(OR(Q67&gt;T67,S67&gt;U67),"Threshold exceeded","Below threshold"),IF(VLOOKUP(I67,'Section Master'!$A$14:$J$100,8,FALSE())="Aggregate gate",IF(S67&gt;U67,"Threshold exceeded","Below threshold"),IF(VLOOKUP(I67,'Section Master'!$A$14:$J$100,8,FALSE())="No threshold","Applicable","Manual review")))),"Manual review"))</f>
        <v/>
      </c>
      <c r="W67" s="46">
        <f>IFERROR(VLOOKUP(I67,'Section Master'!$A$14:$J$100,5,FALSE()),0)</f>
        <v>0</v>
      </c>
      <c r="X67" s="44"/>
      <c r="Y67" s="33" t="str">
        <f>IF(I67="","",IF(V67="Below threshold",0,ROUND(IF(IFERROR(VLOOKUP(I67,'Section Master'!$A$14:$J$100,8,FALSE()),"")="Excess over aggregate",MAX(0,S67-MAX(U67,R67)),Q67)*IF(X67&lt;&gt;"",X67,W67),0)))</f>
        <v/>
      </c>
      <c r="Z67" s="39"/>
      <c r="AA67" s="45" t="str">
        <f t="shared" si="7"/>
        <v/>
      </c>
      <c r="AB67" s="39"/>
      <c r="AC67" s="33">
        <f t="shared" si="8"/>
        <v>0</v>
      </c>
      <c r="AD67" s="33">
        <f t="shared" si="9"/>
        <v>0</v>
      </c>
      <c r="AE67" s="33">
        <f t="shared" si="10"/>
        <v>0</v>
      </c>
      <c r="AF67" s="37"/>
      <c r="AG67" s="31" t="str">
        <f t="shared" si="11"/>
        <v/>
      </c>
      <c r="AH67" s="31" t="str">
        <f t="shared" si="12"/>
        <v/>
      </c>
      <c r="AI67" s="37"/>
    </row>
    <row r="68" spans="1:35" ht="14.25" customHeight="1" x14ac:dyDescent="0.25">
      <c r="A68" s="38" t="str">
        <f t="shared" si="0"/>
        <v/>
      </c>
      <c r="B68" s="39"/>
      <c r="C68" s="39"/>
      <c r="D68" s="40" t="str">
        <f t="shared" si="1"/>
        <v/>
      </c>
      <c r="E68" s="38" t="str">
        <f t="shared" si="2"/>
        <v/>
      </c>
      <c r="F68" s="38" t="str">
        <f t="shared" si="3"/>
        <v/>
      </c>
      <c r="G68" s="37"/>
      <c r="H68" s="38" t="str">
        <f>IFERROR(VLOOKUP(G68,'Vendor Master'!$A$14:$I$213,2,FALSE()),"")</f>
        <v/>
      </c>
      <c r="I68" s="37"/>
      <c r="J68" s="41"/>
      <c r="K68" s="41"/>
      <c r="L68" s="41"/>
      <c r="M68" s="42">
        <f t="shared" si="4"/>
        <v>0</v>
      </c>
      <c r="N68" s="37"/>
      <c r="O68" s="37" t="s">
        <v>370</v>
      </c>
      <c r="P68" s="41"/>
      <c r="Q68" s="42">
        <f t="shared" si="5"/>
        <v>0</v>
      </c>
      <c r="R68" s="42">
        <f>IF(ROW()=14,0,IF(OR(G68="",I68="",D68=""),0,SUMIFS($Q$14:Q67,$G$14:G67,G68,$I$14:I67,I68,$D$14:D67,"&gt;="&amp;DATE(IF(MONTH(D68)&gt;=4,YEAR(D68),YEAR(D68)-1),4,1),$D$14:D67,"&lt;"&amp;DATE(IF(MONTH(D68)&gt;=4,YEAR(D68)+1,YEAR(D68)),4,1))))</f>
        <v>0</v>
      </c>
      <c r="S68" s="42">
        <f t="shared" si="6"/>
        <v>0</v>
      </c>
      <c r="T68" s="42">
        <f>IFERROR(VLOOKUP(I68,'Section Master'!$A$14:$J$100,6,FALSE()),0)</f>
        <v>0</v>
      </c>
      <c r="U68" s="42">
        <f>IFERROR(VLOOKUP(I68,'Section Master'!$A$14:$J$100,7,FALSE()),0)</f>
        <v>0</v>
      </c>
      <c r="V68" s="38" t="str">
        <f>IF(I68="","",IFERROR(IF(VLOOKUP(I68,'Section Master'!$A$14:$J$100,8,FALSE())="Excess over aggregate",IF(S68&gt;U68,"Threshold exceeded","Below threshold"),IF(VLOOKUP(I68,'Section Master'!$A$14:$J$100,8,FALSE())="Single or aggregate gate",IF(OR(Q68&gt;T68,S68&gt;U68),"Threshold exceeded","Below threshold"),IF(VLOOKUP(I68,'Section Master'!$A$14:$J$100,8,FALSE())="Aggregate gate",IF(S68&gt;U68,"Threshold exceeded","Below threshold"),IF(VLOOKUP(I68,'Section Master'!$A$14:$J$100,8,FALSE())="No threshold","Applicable","Manual review")))),"Manual review"))</f>
        <v/>
      </c>
      <c r="W68" s="43">
        <f>IFERROR(VLOOKUP(I68,'Section Master'!$A$14:$J$100,5,FALSE()),0)</f>
        <v>0</v>
      </c>
      <c r="X68" s="44"/>
      <c r="Y68" s="42" t="str">
        <f>IF(I68="","",IF(V68="Below threshold",0,ROUND(IF(IFERROR(VLOOKUP(I68,'Section Master'!$A$14:$J$100,8,FALSE()),"")="Excess over aggregate",MAX(0,S68-MAX(U68,R68)),Q68)*IF(X68&lt;&gt;"",X68,W68),0)))</f>
        <v/>
      </c>
      <c r="Z68" s="39"/>
      <c r="AA68" s="40" t="str">
        <f t="shared" si="7"/>
        <v/>
      </c>
      <c r="AB68" s="39"/>
      <c r="AC68" s="42">
        <f t="shared" si="8"/>
        <v>0</v>
      </c>
      <c r="AD68" s="42">
        <f t="shared" si="9"/>
        <v>0</v>
      </c>
      <c r="AE68" s="42">
        <f t="shared" si="10"/>
        <v>0</v>
      </c>
      <c r="AF68" s="37"/>
      <c r="AG68" s="38" t="str">
        <f t="shared" si="11"/>
        <v/>
      </c>
      <c r="AH68" s="38" t="str">
        <f t="shared" si="12"/>
        <v/>
      </c>
      <c r="AI68" s="37"/>
    </row>
    <row r="69" spans="1:35" ht="14.25" customHeight="1" x14ac:dyDescent="0.25">
      <c r="A69" s="31" t="str">
        <f t="shared" si="0"/>
        <v/>
      </c>
      <c r="B69" s="39"/>
      <c r="C69" s="39"/>
      <c r="D69" s="45" t="str">
        <f t="shared" si="1"/>
        <v/>
      </c>
      <c r="E69" s="31" t="str">
        <f t="shared" si="2"/>
        <v/>
      </c>
      <c r="F69" s="31" t="str">
        <f t="shared" si="3"/>
        <v/>
      </c>
      <c r="G69" s="37"/>
      <c r="H69" s="31" t="str">
        <f>IFERROR(VLOOKUP(G69,'Vendor Master'!$A$14:$I$213,2,FALSE()),"")</f>
        <v/>
      </c>
      <c r="I69" s="37"/>
      <c r="J69" s="41"/>
      <c r="K69" s="41"/>
      <c r="L69" s="41"/>
      <c r="M69" s="33">
        <f t="shared" si="4"/>
        <v>0</v>
      </c>
      <c r="N69" s="37"/>
      <c r="O69" s="37" t="s">
        <v>370</v>
      </c>
      <c r="P69" s="41"/>
      <c r="Q69" s="33">
        <f t="shared" si="5"/>
        <v>0</v>
      </c>
      <c r="R69" s="33">
        <f>IF(ROW()=14,0,IF(OR(G69="",I69="",D69=""),0,SUMIFS($Q$14:Q68,$G$14:G68,G69,$I$14:I68,I69,$D$14:D68,"&gt;="&amp;DATE(IF(MONTH(D69)&gt;=4,YEAR(D69),YEAR(D69)-1),4,1),$D$14:D68,"&lt;"&amp;DATE(IF(MONTH(D69)&gt;=4,YEAR(D69)+1,YEAR(D69)),4,1))))</f>
        <v>0</v>
      </c>
      <c r="S69" s="33">
        <f t="shared" si="6"/>
        <v>0</v>
      </c>
      <c r="T69" s="33">
        <f>IFERROR(VLOOKUP(I69,'Section Master'!$A$14:$J$100,6,FALSE()),0)</f>
        <v>0</v>
      </c>
      <c r="U69" s="33">
        <f>IFERROR(VLOOKUP(I69,'Section Master'!$A$14:$J$100,7,FALSE()),0)</f>
        <v>0</v>
      </c>
      <c r="V69" s="31" t="str">
        <f>IF(I69="","",IFERROR(IF(VLOOKUP(I69,'Section Master'!$A$14:$J$100,8,FALSE())="Excess over aggregate",IF(S69&gt;U69,"Threshold exceeded","Below threshold"),IF(VLOOKUP(I69,'Section Master'!$A$14:$J$100,8,FALSE())="Single or aggregate gate",IF(OR(Q69&gt;T69,S69&gt;U69),"Threshold exceeded","Below threshold"),IF(VLOOKUP(I69,'Section Master'!$A$14:$J$100,8,FALSE())="Aggregate gate",IF(S69&gt;U69,"Threshold exceeded","Below threshold"),IF(VLOOKUP(I69,'Section Master'!$A$14:$J$100,8,FALSE())="No threshold","Applicable","Manual review")))),"Manual review"))</f>
        <v/>
      </c>
      <c r="W69" s="46">
        <f>IFERROR(VLOOKUP(I69,'Section Master'!$A$14:$J$100,5,FALSE()),0)</f>
        <v>0</v>
      </c>
      <c r="X69" s="44"/>
      <c r="Y69" s="33" t="str">
        <f>IF(I69="","",IF(V69="Below threshold",0,ROUND(IF(IFERROR(VLOOKUP(I69,'Section Master'!$A$14:$J$100,8,FALSE()),"")="Excess over aggregate",MAX(0,S69-MAX(U69,R69)),Q69)*IF(X69&lt;&gt;"",X69,W69),0)))</f>
        <v/>
      </c>
      <c r="Z69" s="39"/>
      <c r="AA69" s="45" t="str">
        <f t="shared" si="7"/>
        <v/>
      </c>
      <c r="AB69" s="39"/>
      <c r="AC69" s="33">
        <f t="shared" si="8"/>
        <v>0</v>
      </c>
      <c r="AD69" s="33">
        <f t="shared" si="9"/>
        <v>0</v>
      </c>
      <c r="AE69" s="33">
        <f t="shared" si="10"/>
        <v>0</v>
      </c>
      <c r="AF69" s="37"/>
      <c r="AG69" s="31" t="str">
        <f t="shared" si="11"/>
        <v/>
      </c>
      <c r="AH69" s="31" t="str">
        <f t="shared" si="12"/>
        <v/>
      </c>
      <c r="AI69" s="37"/>
    </row>
    <row r="70" spans="1:35" ht="14.25" customHeight="1" x14ac:dyDescent="0.25">
      <c r="A70" s="38" t="str">
        <f t="shared" si="0"/>
        <v/>
      </c>
      <c r="B70" s="39"/>
      <c r="C70" s="39"/>
      <c r="D70" s="40" t="str">
        <f t="shared" si="1"/>
        <v/>
      </c>
      <c r="E70" s="38" t="str">
        <f t="shared" si="2"/>
        <v/>
      </c>
      <c r="F70" s="38" t="str">
        <f t="shared" si="3"/>
        <v/>
      </c>
      <c r="G70" s="37"/>
      <c r="H70" s="38" t="str">
        <f>IFERROR(VLOOKUP(G70,'Vendor Master'!$A$14:$I$213,2,FALSE()),"")</f>
        <v/>
      </c>
      <c r="I70" s="37"/>
      <c r="J70" s="41"/>
      <c r="K70" s="41"/>
      <c r="L70" s="41"/>
      <c r="M70" s="42">
        <f t="shared" si="4"/>
        <v>0</v>
      </c>
      <c r="N70" s="37"/>
      <c r="O70" s="37" t="s">
        <v>370</v>
      </c>
      <c r="P70" s="41"/>
      <c r="Q70" s="42">
        <f t="shared" si="5"/>
        <v>0</v>
      </c>
      <c r="R70" s="42">
        <f>IF(ROW()=14,0,IF(OR(G70="",I70="",D70=""),0,SUMIFS($Q$14:Q69,$G$14:G69,G70,$I$14:I69,I70,$D$14:D69,"&gt;="&amp;DATE(IF(MONTH(D70)&gt;=4,YEAR(D70),YEAR(D70)-1),4,1),$D$14:D69,"&lt;"&amp;DATE(IF(MONTH(D70)&gt;=4,YEAR(D70)+1,YEAR(D70)),4,1))))</f>
        <v>0</v>
      </c>
      <c r="S70" s="42">
        <f t="shared" si="6"/>
        <v>0</v>
      </c>
      <c r="T70" s="42">
        <f>IFERROR(VLOOKUP(I70,'Section Master'!$A$14:$J$100,6,FALSE()),0)</f>
        <v>0</v>
      </c>
      <c r="U70" s="42">
        <f>IFERROR(VLOOKUP(I70,'Section Master'!$A$14:$J$100,7,FALSE()),0)</f>
        <v>0</v>
      </c>
      <c r="V70" s="38" t="str">
        <f>IF(I70="","",IFERROR(IF(VLOOKUP(I70,'Section Master'!$A$14:$J$100,8,FALSE())="Excess over aggregate",IF(S70&gt;U70,"Threshold exceeded","Below threshold"),IF(VLOOKUP(I70,'Section Master'!$A$14:$J$100,8,FALSE())="Single or aggregate gate",IF(OR(Q70&gt;T70,S70&gt;U70),"Threshold exceeded","Below threshold"),IF(VLOOKUP(I70,'Section Master'!$A$14:$J$100,8,FALSE())="Aggregate gate",IF(S70&gt;U70,"Threshold exceeded","Below threshold"),IF(VLOOKUP(I70,'Section Master'!$A$14:$J$100,8,FALSE())="No threshold","Applicable","Manual review")))),"Manual review"))</f>
        <v/>
      </c>
      <c r="W70" s="43">
        <f>IFERROR(VLOOKUP(I70,'Section Master'!$A$14:$J$100,5,FALSE()),0)</f>
        <v>0</v>
      </c>
      <c r="X70" s="44"/>
      <c r="Y70" s="42" t="str">
        <f>IF(I70="","",IF(V70="Below threshold",0,ROUND(IF(IFERROR(VLOOKUP(I70,'Section Master'!$A$14:$J$100,8,FALSE()),"")="Excess over aggregate",MAX(0,S70-MAX(U70,R70)),Q70)*IF(X70&lt;&gt;"",X70,W70),0)))</f>
        <v/>
      </c>
      <c r="Z70" s="39"/>
      <c r="AA70" s="40" t="str">
        <f t="shared" si="7"/>
        <v/>
      </c>
      <c r="AB70" s="39"/>
      <c r="AC70" s="42">
        <f t="shared" si="8"/>
        <v>0</v>
      </c>
      <c r="AD70" s="42">
        <f t="shared" si="9"/>
        <v>0</v>
      </c>
      <c r="AE70" s="42">
        <f t="shared" si="10"/>
        <v>0</v>
      </c>
      <c r="AF70" s="37"/>
      <c r="AG70" s="38" t="str">
        <f t="shared" si="11"/>
        <v/>
      </c>
      <c r="AH70" s="38" t="str">
        <f t="shared" si="12"/>
        <v/>
      </c>
      <c r="AI70" s="37"/>
    </row>
    <row r="71" spans="1:35" ht="14.25" customHeight="1" x14ac:dyDescent="0.25">
      <c r="A71" s="31" t="str">
        <f t="shared" si="0"/>
        <v/>
      </c>
      <c r="B71" s="39"/>
      <c r="C71" s="39"/>
      <c r="D71" s="45" t="str">
        <f t="shared" si="1"/>
        <v/>
      </c>
      <c r="E71" s="31" t="str">
        <f t="shared" si="2"/>
        <v/>
      </c>
      <c r="F71" s="31" t="str">
        <f t="shared" si="3"/>
        <v/>
      </c>
      <c r="G71" s="37"/>
      <c r="H71" s="31" t="str">
        <f>IFERROR(VLOOKUP(G71,'Vendor Master'!$A$14:$I$213,2,FALSE()),"")</f>
        <v/>
      </c>
      <c r="I71" s="37"/>
      <c r="J71" s="41"/>
      <c r="K71" s="41"/>
      <c r="L71" s="41"/>
      <c r="M71" s="33">
        <f t="shared" si="4"/>
        <v>0</v>
      </c>
      <c r="N71" s="37"/>
      <c r="O71" s="37" t="s">
        <v>370</v>
      </c>
      <c r="P71" s="41"/>
      <c r="Q71" s="33">
        <f t="shared" si="5"/>
        <v>0</v>
      </c>
      <c r="R71" s="33">
        <f>IF(ROW()=14,0,IF(OR(G71="",I71="",D71=""),0,SUMIFS($Q$14:Q70,$G$14:G70,G71,$I$14:I70,I71,$D$14:D70,"&gt;="&amp;DATE(IF(MONTH(D71)&gt;=4,YEAR(D71),YEAR(D71)-1),4,1),$D$14:D70,"&lt;"&amp;DATE(IF(MONTH(D71)&gt;=4,YEAR(D71)+1,YEAR(D71)),4,1))))</f>
        <v>0</v>
      </c>
      <c r="S71" s="33">
        <f t="shared" si="6"/>
        <v>0</v>
      </c>
      <c r="T71" s="33">
        <f>IFERROR(VLOOKUP(I71,'Section Master'!$A$14:$J$100,6,FALSE()),0)</f>
        <v>0</v>
      </c>
      <c r="U71" s="33">
        <f>IFERROR(VLOOKUP(I71,'Section Master'!$A$14:$J$100,7,FALSE()),0)</f>
        <v>0</v>
      </c>
      <c r="V71" s="31" t="str">
        <f>IF(I71="","",IFERROR(IF(VLOOKUP(I71,'Section Master'!$A$14:$J$100,8,FALSE())="Excess over aggregate",IF(S71&gt;U71,"Threshold exceeded","Below threshold"),IF(VLOOKUP(I71,'Section Master'!$A$14:$J$100,8,FALSE())="Single or aggregate gate",IF(OR(Q71&gt;T71,S71&gt;U71),"Threshold exceeded","Below threshold"),IF(VLOOKUP(I71,'Section Master'!$A$14:$J$100,8,FALSE())="Aggregate gate",IF(S71&gt;U71,"Threshold exceeded","Below threshold"),IF(VLOOKUP(I71,'Section Master'!$A$14:$J$100,8,FALSE())="No threshold","Applicable","Manual review")))),"Manual review"))</f>
        <v/>
      </c>
      <c r="W71" s="46">
        <f>IFERROR(VLOOKUP(I71,'Section Master'!$A$14:$J$100,5,FALSE()),0)</f>
        <v>0</v>
      </c>
      <c r="X71" s="44"/>
      <c r="Y71" s="33" t="str">
        <f>IF(I71="","",IF(V71="Below threshold",0,ROUND(IF(IFERROR(VLOOKUP(I71,'Section Master'!$A$14:$J$100,8,FALSE()),"")="Excess over aggregate",MAX(0,S71-MAX(U71,R71)),Q71)*IF(X71&lt;&gt;"",X71,W71),0)))</f>
        <v/>
      </c>
      <c r="Z71" s="39"/>
      <c r="AA71" s="45" t="str">
        <f t="shared" si="7"/>
        <v/>
      </c>
      <c r="AB71" s="39"/>
      <c r="AC71" s="33">
        <f t="shared" si="8"/>
        <v>0</v>
      </c>
      <c r="AD71" s="33">
        <f t="shared" si="9"/>
        <v>0</v>
      </c>
      <c r="AE71" s="33">
        <f t="shared" si="10"/>
        <v>0</v>
      </c>
      <c r="AF71" s="37"/>
      <c r="AG71" s="31" t="str">
        <f t="shared" si="11"/>
        <v/>
      </c>
      <c r="AH71" s="31" t="str">
        <f t="shared" si="12"/>
        <v/>
      </c>
      <c r="AI71" s="37"/>
    </row>
    <row r="72" spans="1:35" ht="14.25" customHeight="1" x14ac:dyDescent="0.25">
      <c r="A72" s="38" t="str">
        <f t="shared" si="0"/>
        <v/>
      </c>
      <c r="B72" s="39"/>
      <c r="C72" s="39"/>
      <c r="D72" s="40" t="str">
        <f t="shared" si="1"/>
        <v/>
      </c>
      <c r="E72" s="38" t="str">
        <f t="shared" si="2"/>
        <v/>
      </c>
      <c r="F72" s="38" t="str">
        <f t="shared" si="3"/>
        <v/>
      </c>
      <c r="G72" s="37"/>
      <c r="H72" s="38" t="str">
        <f>IFERROR(VLOOKUP(G72,'Vendor Master'!$A$14:$I$213,2,FALSE()),"")</f>
        <v/>
      </c>
      <c r="I72" s="37"/>
      <c r="J72" s="41"/>
      <c r="K72" s="41"/>
      <c r="L72" s="41"/>
      <c r="M72" s="42">
        <f t="shared" si="4"/>
        <v>0</v>
      </c>
      <c r="N72" s="37"/>
      <c r="O72" s="37" t="s">
        <v>370</v>
      </c>
      <c r="P72" s="41"/>
      <c r="Q72" s="42">
        <f t="shared" si="5"/>
        <v>0</v>
      </c>
      <c r="R72" s="42">
        <f>IF(ROW()=14,0,IF(OR(G72="",I72="",D72=""),0,SUMIFS($Q$14:Q71,$G$14:G71,G72,$I$14:I71,I72,$D$14:D71,"&gt;="&amp;DATE(IF(MONTH(D72)&gt;=4,YEAR(D72),YEAR(D72)-1),4,1),$D$14:D71,"&lt;"&amp;DATE(IF(MONTH(D72)&gt;=4,YEAR(D72)+1,YEAR(D72)),4,1))))</f>
        <v>0</v>
      </c>
      <c r="S72" s="42">
        <f t="shared" si="6"/>
        <v>0</v>
      </c>
      <c r="T72" s="42">
        <f>IFERROR(VLOOKUP(I72,'Section Master'!$A$14:$J$100,6,FALSE()),0)</f>
        <v>0</v>
      </c>
      <c r="U72" s="42">
        <f>IFERROR(VLOOKUP(I72,'Section Master'!$A$14:$J$100,7,FALSE()),0)</f>
        <v>0</v>
      </c>
      <c r="V72" s="38" t="str">
        <f>IF(I72="","",IFERROR(IF(VLOOKUP(I72,'Section Master'!$A$14:$J$100,8,FALSE())="Excess over aggregate",IF(S72&gt;U72,"Threshold exceeded","Below threshold"),IF(VLOOKUP(I72,'Section Master'!$A$14:$J$100,8,FALSE())="Single or aggregate gate",IF(OR(Q72&gt;T72,S72&gt;U72),"Threshold exceeded","Below threshold"),IF(VLOOKUP(I72,'Section Master'!$A$14:$J$100,8,FALSE())="Aggregate gate",IF(S72&gt;U72,"Threshold exceeded","Below threshold"),IF(VLOOKUP(I72,'Section Master'!$A$14:$J$100,8,FALSE())="No threshold","Applicable","Manual review")))),"Manual review"))</f>
        <v/>
      </c>
      <c r="W72" s="43">
        <f>IFERROR(VLOOKUP(I72,'Section Master'!$A$14:$J$100,5,FALSE()),0)</f>
        <v>0</v>
      </c>
      <c r="X72" s="44"/>
      <c r="Y72" s="42" t="str">
        <f>IF(I72="","",IF(V72="Below threshold",0,ROUND(IF(IFERROR(VLOOKUP(I72,'Section Master'!$A$14:$J$100,8,FALSE()),"")="Excess over aggregate",MAX(0,S72-MAX(U72,R72)),Q72)*IF(X72&lt;&gt;"",X72,W72),0)))</f>
        <v/>
      </c>
      <c r="Z72" s="39"/>
      <c r="AA72" s="40" t="str">
        <f t="shared" si="7"/>
        <v/>
      </c>
      <c r="AB72" s="39"/>
      <c r="AC72" s="42">
        <f t="shared" si="8"/>
        <v>0</v>
      </c>
      <c r="AD72" s="42">
        <f t="shared" si="9"/>
        <v>0</v>
      </c>
      <c r="AE72" s="42">
        <f t="shared" si="10"/>
        <v>0</v>
      </c>
      <c r="AF72" s="37"/>
      <c r="AG72" s="38" t="str">
        <f t="shared" si="11"/>
        <v/>
      </c>
      <c r="AH72" s="38" t="str">
        <f t="shared" si="12"/>
        <v/>
      </c>
      <c r="AI72" s="37"/>
    </row>
    <row r="73" spans="1:35" ht="14.25" customHeight="1" x14ac:dyDescent="0.25">
      <c r="A73" s="31" t="str">
        <f t="shared" si="0"/>
        <v/>
      </c>
      <c r="B73" s="39"/>
      <c r="C73" s="39"/>
      <c r="D73" s="45" t="str">
        <f t="shared" si="1"/>
        <v/>
      </c>
      <c r="E73" s="31" t="str">
        <f t="shared" si="2"/>
        <v/>
      </c>
      <c r="F73" s="31" t="str">
        <f t="shared" si="3"/>
        <v/>
      </c>
      <c r="G73" s="37"/>
      <c r="H73" s="31" t="str">
        <f>IFERROR(VLOOKUP(G73,'Vendor Master'!$A$14:$I$213,2,FALSE()),"")</f>
        <v/>
      </c>
      <c r="I73" s="37"/>
      <c r="J73" s="41"/>
      <c r="K73" s="41"/>
      <c r="L73" s="41"/>
      <c r="M73" s="33">
        <f t="shared" si="4"/>
        <v>0</v>
      </c>
      <c r="N73" s="37"/>
      <c r="O73" s="37" t="s">
        <v>370</v>
      </c>
      <c r="P73" s="41"/>
      <c r="Q73" s="33">
        <f t="shared" si="5"/>
        <v>0</v>
      </c>
      <c r="R73" s="33">
        <f>IF(ROW()=14,0,IF(OR(G73="",I73="",D73=""),0,SUMIFS($Q$14:Q72,$G$14:G72,G73,$I$14:I72,I73,$D$14:D72,"&gt;="&amp;DATE(IF(MONTH(D73)&gt;=4,YEAR(D73),YEAR(D73)-1),4,1),$D$14:D72,"&lt;"&amp;DATE(IF(MONTH(D73)&gt;=4,YEAR(D73)+1,YEAR(D73)),4,1))))</f>
        <v>0</v>
      </c>
      <c r="S73" s="33">
        <f t="shared" si="6"/>
        <v>0</v>
      </c>
      <c r="T73" s="33">
        <f>IFERROR(VLOOKUP(I73,'Section Master'!$A$14:$J$100,6,FALSE()),0)</f>
        <v>0</v>
      </c>
      <c r="U73" s="33">
        <f>IFERROR(VLOOKUP(I73,'Section Master'!$A$14:$J$100,7,FALSE()),0)</f>
        <v>0</v>
      </c>
      <c r="V73" s="31" t="str">
        <f>IF(I73="","",IFERROR(IF(VLOOKUP(I73,'Section Master'!$A$14:$J$100,8,FALSE())="Excess over aggregate",IF(S73&gt;U73,"Threshold exceeded","Below threshold"),IF(VLOOKUP(I73,'Section Master'!$A$14:$J$100,8,FALSE())="Single or aggregate gate",IF(OR(Q73&gt;T73,S73&gt;U73),"Threshold exceeded","Below threshold"),IF(VLOOKUP(I73,'Section Master'!$A$14:$J$100,8,FALSE())="Aggregate gate",IF(S73&gt;U73,"Threshold exceeded","Below threshold"),IF(VLOOKUP(I73,'Section Master'!$A$14:$J$100,8,FALSE())="No threshold","Applicable","Manual review")))),"Manual review"))</f>
        <v/>
      </c>
      <c r="W73" s="46">
        <f>IFERROR(VLOOKUP(I73,'Section Master'!$A$14:$J$100,5,FALSE()),0)</f>
        <v>0</v>
      </c>
      <c r="X73" s="44"/>
      <c r="Y73" s="33" t="str">
        <f>IF(I73="","",IF(V73="Below threshold",0,ROUND(IF(IFERROR(VLOOKUP(I73,'Section Master'!$A$14:$J$100,8,FALSE()),"")="Excess over aggregate",MAX(0,S73-MAX(U73,R73)),Q73)*IF(X73&lt;&gt;"",X73,W73),0)))</f>
        <v/>
      </c>
      <c r="Z73" s="39"/>
      <c r="AA73" s="45" t="str">
        <f t="shared" si="7"/>
        <v/>
      </c>
      <c r="AB73" s="39"/>
      <c r="AC73" s="33">
        <f t="shared" si="8"/>
        <v>0</v>
      </c>
      <c r="AD73" s="33">
        <f t="shared" si="9"/>
        <v>0</v>
      </c>
      <c r="AE73" s="33">
        <f t="shared" si="10"/>
        <v>0</v>
      </c>
      <c r="AF73" s="37"/>
      <c r="AG73" s="31" t="str">
        <f t="shared" si="11"/>
        <v/>
      </c>
      <c r="AH73" s="31" t="str">
        <f t="shared" si="12"/>
        <v/>
      </c>
      <c r="AI73" s="37"/>
    </row>
    <row r="74" spans="1:35" ht="14.25" customHeight="1" x14ac:dyDescent="0.25">
      <c r="A74" s="38" t="str">
        <f t="shared" si="0"/>
        <v/>
      </c>
      <c r="B74" s="39"/>
      <c r="C74" s="39"/>
      <c r="D74" s="40" t="str">
        <f t="shared" si="1"/>
        <v/>
      </c>
      <c r="E74" s="38" t="str">
        <f t="shared" si="2"/>
        <v/>
      </c>
      <c r="F74" s="38" t="str">
        <f t="shared" si="3"/>
        <v/>
      </c>
      <c r="G74" s="37"/>
      <c r="H74" s="38" t="str">
        <f>IFERROR(VLOOKUP(G74,'Vendor Master'!$A$14:$I$213,2,FALSE()),"")</f>
        <v/>
      </c>
      <c r="I74" s="37"/>
      <c r="J74" s="41"/>
      <c r="K74" s="41"/>
      <c r="L74" s="41"/>
      <c r="M74" s="42">
        <f t="shared" si="4"/>
        <v>0</v>
      </c>
      <c r="N74" s="37"/>
      <c r="O74" s="37" t="s">
        <v>370</v>
      </c>
      <c r="P74" s="41"/>
      <c r="Q74" s="42">
        <f t="shared" si="5"/>
        <v>0</v>
      </c>
      <c r="R74" s="42">
        <f>IF(ROW()=14,0,IF(OR(G74="",I74="",D74=""),0,SUMIFS($Q$14:Q73,$G$14:G73,G74,$I$14:I73,I74,$D$14:D73,"&gt;="&amp;DATE(IF(MONTH(D74)&gt;=4,YEAR(D74),YEAR(D74)-1),4,1),$D$14:D73,"&lt;"&amp;DATE(IF(MONTH(D74)&gt;=4,YEAR(D74)+1,YEAR(D74)),4,1))))</f>
        <v>0</v>
      </c>
      <c r="S74" s="42">
        <f t="shared" si="6"/>
        <v>0</v>
      </c>
      <c r="T74" s="42">
        <f>IFERROR(VLOOKUP(I74,'Section Master'!$A$14:$J$100,6,FALSE()),0)</f>
        <v>0</v>
      </c>
      <c r="U74" s="42">
        <f>IFERROR(VLOOKUP(I74,'Section Master'!$A$14:$J$100,7,FALSE()),0)</f>
        <v>0</v>
      </c>
      <c r="V74" s="38" t="str">
        <f>IF(I74="","",IFERROR(IF(VLOOKUP(I74,'Section Master'!$A$14:$J$100,8,FALSE())="Excess over aggregate",IF(S74&gt;U74,"Threshold exceeded","Below threshold"),IF(VLOOKUP(I74,'Section Master'!$A$14:$J$100,8,FALSE())="Single or aggregate gate",IF(OR(Q74&gt;T74,S74&gt;U74),"Threshold exceeded","Below threshold"),IF(VLOOKUP(I74,'Section Master'!$A$14:$J$100,8,FALSE())="Aggregate gate",IF(S74&gt;U74,"Threshold exceeded","Below threshold"),IF(VLOOKUP(I74,'Section Master'!$A$14:$J$100,8,FALSE())="No threshold","Applicable","Manual review")))),"Manual review"))</f>
        <v/>
      </c>
      <c r="W74" s="43">
        <f>IFERROR(VLOOKUP(I74,'Section Master'!$A$14:$J$100,5,FALSE()),0)</f>
        <v>0</v>
      </c>
      <c r="X74" s="44"/>
      <c r="Y74" s="42" t="str">
        <f>IF(I74="","",IF(V74="Below threshold",0,ROUND(IF(IFERROR(VLOOKUP(I74,'Section Master'!$A$14:$J$100,8,FALSE()),"")="Excess over aggregate",MAX(0,S74-MAX(U74,R74)),Q74)*IF(X74&lt;&gt;"",X74,W74),0)))</f>
        <v/>
      </c>
      <c r="Z74" s="39"/>
      <c r="AA74" s="40" t="str">
        <f t="shared" si="7"/>
        <v/>
      </c>
      <c r="AB74" s="39"/>
      <c r="AC74" s="42">
        <f t="shared" si="8"/>
        <v>0</v>
      </c>
      <c r="AD74" s="42">
        <f t="shared" si="9"/>
        <v>0</v>
      </c>
      <c r="AE74" s="42">
        <f t="shared" si="10"/>
        <v>0</v>
      </c>
      <c r="AF74" s="37"/>
      <c r="AG74" s="38" t="str">
        <f t="shared" si="11"/>
        <v/>
      </c>
      <c r="AH74" s="38" t="str">
        <f t="shared" si="12"/>
        <v/>
      </c>
      <c r="AI74" s="37"/>
    </row>
    <row r="75" spans="1:35" ht="14.25" customHeight="1" x14ac:dyDescent="0.25">
      <c r="A75" s="31" t="str">
        <f t="shared" si="0"/>
        <v/>
      </c>
      <c r="B75" s="39"/>
      <c r="C75" s="39"/>
      <c r="D75" s="45" t="str">
        <f t="shared" si="1"/>
        <v/>
      </c>
      <c r="E75" s="31" t="str">
        <f t="shared" si="2"/>
        <v/>
      </c>
      <c r="F75" s="31" t="str">
        <f t="shared" si="3"/>
        <v/>
      </c>
      <c r="G75" s="37"/>
      <c r="H75" s="31" t="str">
        <f>IFERROR(VLOOKUP(G75,'Vendor Master'!$A$14:$I$213,2,FALSE()),"")</f>
        <v/>
      </c>
      <c r="I75" s="37"/>
      <c r="J75" s="41"/>
      <c r="K75" s="41"/>
      <c r="L75" s="41"/>
      <c r="M75" s="33">
        <f t="shared" si="4"/>
        <v>0</v>
      </c>
      <c r="N75" s="37"/>
      <c r="O75" s="37" t="s">
        <v>370</v>
      </c>
      <c r="P75" s="41"/>
      <c r="Q75" s="33">
        <f t="shared" si="5"/>
        <v>0</v>
      </c>
      <c r="R75" s="33">
        <f>IF(ROW()=14,0,IF(OR(G75="",I75="",D75=""),0,SUMIFS($Q$14:Q74,$G$14:G74,G75,$I$14:I74,I75,$D$14:D74,"&gt;="&amp;DATE(IF(MONTH(D75)&gt;=4,YEAR(D75),YEAR(D75)-1),4,1),$D$14:D74,"&lt;"&amp;DATE(IF(MONTH(D75)&gt;=4,YEAR(D75)+1,YEAR(D75)),4,1))))</f>
        <v>0</v>
      </c>
      <c r="S75" s="33">
        <f t="shared" si="6"/>
        <v>0</v>
      </c>
      <c r="T75" s="33">
        <f>IFERROR(VLOOKUP(I75,'Section Master'!$A$14:$J$100,6,FALSE()),0)</f>
        <v>0</v>
      </c>
      <c r="U75" s="33">
        <f>IFERROR(VLOOKUP(I75,'Section Master'!$A$14:$J$100,7,FALSE()),0)</f>
        <v>0</v>
      </c>
      <c r="V75" s="31" t="str">
        <f>IF(I75="","",IFERROR(IF(VLOOKUP(I75,'Section Master'!$A$14:$J$100,8,FALSE())="Excess over aggregate",IF(S75&gt;U75,"Threshold exceeded","Below threshold"),IF(VLOOKUP(I75,'Section Master'!$A$14:$J$100,8,FALSE())="Single or aggregate gate",IF(OR(Q75&gt;T75,S75&gt;U75),"Threshold exceeded","Below threshold"),IF(VLOOKUP(I75,'Section Master'!$A$14:$J$100,8,FALSE())="Aggregate gate",IF(S75&gt;U75,"Threshold exceeded","Below threshold"),IF(VLOOKUP(I75,'Section Master'!$A$14:$J$100,8,FALSE())="No threshold","Applicable","Manual review")))),"Manual review"))</f>
        <v/>
      </c>
      <c r="W75" s="46">
        <f>IFERROR(VLOOKUP(I75,'Section Master'!$A$14:$J$100,5,FALSE()),0)</f>
        <v>0</v>
      </c>
      <c r="X75" s="44"/>
      <c r="Y75" s="33" t="str">
        <f>IF(I75="","",IF(V75="Below threshold",0,ROUND(IF(IFERROR(VLOOKUP(I75,'Section Master'!$A$14:$J$100,8,FALSE()),"")="Excess over aggregate",MAX(0,S75-MAX(U75,R75)),Q75)*IF(X75&lt;&gt;"",X75,W75),0)))</f>
        <v/>
      </c>
      <c r="Z75" s="39"/>
      <c r="AA75" s="45" t="str">
        <f t="shared" si="7"/>
        <v/>
      </c>
      <c r="AB75" s="39"/>
      <c r="AC75" s="33">
        <f t="shared" si="8"/>
        <v>0</v>
      </c>
      <c r="AD75" s="33">
        <f t="shared" si="9"/>
        <v>0</v>
      </c>
      <c r="AE75" s="33">
        <f t="shared" si="10"/>
        <v>0</v>
      </c>
      <c r="AF75" s="37"/>
      <c r="AG75" s="31" t="str">
        <f t="shared" si="11"/>
        <v/>
      </c>
      <c r="AH75" s="31" t="str">
        <f t="shared" si="12"/>
        <v/>
      </c>
      <c r="AI75" s="37"/>
    </row>
    <row r="76" spans="1:35" ht="14.25" customHeight="1" x14ac:dyDescent="0.25">
      <c r="A76" s="38" t="str">
        <f t="shared" si="0"/>
        <v/>
      </c>
      <c r="B76" s="39"/>
      <c r="C76" s="39"/>
      <c r="D76" s="40" t="str">
        <f t="shared" si="1"/>
        <v/>
      </c>
      <c r="E76" s="38" t="str">
        <f t="shared" si="2"/>
        <v/>
      </c>
      <c r="F76" s="38" t="str">
        <f t="shared" si="3"/>
        <v/>
      </c>
      <c r="G76" s="37"/>
      <c r="H76" s="38" t="str">
        <f>IFERROR(VLOOKUP(G76,'Vendor Master'!$A$14:$I$213,2,FALSE()),"")</f>
        <v/>
      </c>
      <c r="I76" s="37"/>
      <c r="J76" s="41"/>
      <c r="K76" s="41"/>
      <c r="L76" s="41"/>
      <c r="M76" s="42">
        <f t="shared" si="4"/>
        <v>0</v>
      </c>
      <c r="N76" s="37"/>
      <c r="O76" s="37" t="s">
        <v>370</v>
      </c>
      <c r="P76" s="41"/>
      <c r="Q76" s="42">
        <f t="shared" si="5"/>
        <v>0</v>
      </c>
      <c r="R76" s="42">
        <f>IF(ROW()=14,0,IF(OR(G76="",I76="",D76=""),0,SUMIFS($Q$14:Q75,$G$14:G75,G76,$I$14:I75,I76,$D$14:D75,"&gt;="&amp;DATE(IF(MONTH(D76)&gt;=4,YEAR(D76),YEAR(D76)-1),4,1),$D$14:D75,"&lt;"&amp;DATE(IF(MONTH(D76)&gt;=4,YEAR(D76)+1,YEAR(D76)),4,1))))</f>
        <v>0</v>
      </c>
      <c r="S76" s="42">
        <f t="shared" si="6"/>
        <v>0</v>
      </c>
      <c r="T76" s="42">
        <f>IFERROR(VLOOKUP(I76,'Section Master'!$A$14:$J$100,6,FALSE()),0)</f>
        <v>0</v>
      </c>
      <c r="U76" s="42">
        <f>IFERROR(VLOOKUP(I76,'Section Master'!$A$14:$J$100,7,FALSE()),0)</f>
        <v>0</v>
      </c>
      <c r="V76" s="38" t="str">
        <f>IF(I76="","",IFERROR(IF(VLOOKUP(I76,'Section Master'!$A$14:$J$100,8,FALSE())="Excess over aggregate",IF(S76&gt;U76,"Threshold exceeded","Below threshold"),IF(VLOOKUP(I76,'Section Master'!$A$14:$J$100,8,FALSE())="Single or aggregate gate",IF(OR(Q76&gt;T76,S76&gt;U76),"Threshold exceeded","Below threshold"),IF(VLOOKUP(I76,'Section Master'!$A$14:$J$100,8,FALSE())="Aggregate gate",IF(S76&gt;U76,"Threshold exceeded","Below threshold"),IF(VLOOKUP(I76,'Section Master'!$A$14:$J$100,8,FALSE())="No threshold","Applicable","Manual review")))),"Manual review"))</f>
        <v/>
      </c>
      <c r="W76" s="43">
        <f>IFERROR(VLOOKUP(I76,'Section Master'!$A$14:$J$100,5,FALSE()),0)</f>
        <v>0</v>
      </c>
      <c r="X76" s="44"/>
      <c r="Y76" s="42" t="str">
        <f>IF(I76="","",IF(V76="Below threshold",0,ROUND(IF(IFERROR(VLOOKUP(I76,'Section Master'!$A$14:$J$100,8,FALSE()),"")="Excess over aggregate",MAX(0,S76-MAX(U76,R76)),Q76)*IF(X76&lt;&gt;"",X76,W76),0)))</f>
        <v/>
      </c>
      <c r="Z76" s="39"/>
      <c r="AA76" s="40" t="str">
        <f t="shared" si="7"/>
        <v/>
      </c>
      <c r="AB76" s="39"/>
      <c r="AC76" s="42">
        <f t="shared" si="8"/>
        <v>0</v>
      </c>
      <c r="AD76" s="42">
        <f t="shared" si="9"/>
        <v>0</v>
      </c>
      <c r="AE76" s="42">
        <f t="shared" si="10"/>
        <v>0</v>
      </c>
      <c r="AF76" s="37"/>
      <c r="AG76" s="38" t="str">
        <f t="shared" si="11"/>
        <v/>
      </c>
      <c r="AH76" s="38" t="str">
        <f t="shared" si="12"/>
        <v/>
      </c>
      <c r="AI76" s="37"/>
    </row>
    <row r="77" spans="1:35" ht="14.25" customHeight="1" x14ac:dyDescent="0.25">
      <c r="A77" s="31" t="str">
        <f t="shared" si="0"/>
        <v/>
      </c>
      <c r="B77" s="39"/>
      <c r="C77" s="39"/>
      <c r="D77" s="45" t="str">
        <f t="shared" si="1"/>
        <v/>
      </c>
      <c r="E77" s="31" t="str">
        <f t="shared" si="2"/>
        <v/>
      </c>
      <c r="F77" s="31" t="str">
        <f t="shared" si="3"/>
        <v/>
      </c>
      <c r="G77" s="37"/>
      <c r="H77" s="31" t="str">
        <f>IFERROR(VLOOKUP(G77,'Vendor Master'!$A$14:$I$213,2,FALSE()),"")</f>
        <v/>
      </c>
      <c r="I77" s="37"/>
      <c r="J77" s="41"/>
      <c r="K77" s="41"/>
      <c r="L77" s="41"/>
      <c r="M77" s="33">
        <f t="shared" si="4"/>
        <v>0</v>
      </c>
      <c r="N77" s="37"/>
      <c r="O77" s="37" t="s">
        <v>370</v>
      </c>
      <c r="P77" s="41"/>
      <c r="Q77" s="33">
        <f t="shared" si="5"/>
        <v>0</v>
      </c>
      <c r="R77" s="33">
        <f>IF(ROW()=14,0,IF(OR(G77="",I77="",D77=""),0,SUMIFS($Q$14:Q76,$G$14:G76,G77,$I$14:I76,I77,$D$14:D76,"&gt;="&amp;DATE(IF(MONTH(D77)&gt;=4,YEAR(D77),YEAR(D77)-1),4,1),$D$14:D76,"&lt;"&amp;DATE(IF(MONTH(D77)&gt;=4,YEAR(D77)+1,YEAR(D77)),4,1))))</f>
        <v>0</v>
      </c>
      <c r="S77" s="33">
        <f t="shared" si="6"/>
        <v>0</v>
      </c>
      <c r="T77" s="33">
        <f>IFERROR(VLOOKUP(I77,'Section Master'!$A$14:$J$100,6,FALSE()),0)</f>
        <v>0</v>
      </c>
      <c r="U77" s="33">
        <f>IFERROR(VLOOKUP(I77,'Section Master'!$A$14:$J$100,7,FALSE()),0)</f>
        <v>0</v>
      </c>
      <c r="V77" s="31" t="str">
        <f>IF(I77="","",IFERROR(IF(VLOOKUP(I77,'Section Master'!$A$14:$J$100,8,FALSE())="Excess over aggregate",IF(S77&gt;U77,"Threshold exceeded","Below threshold"),IF(VLOOKUP(I77,'Section Master'!$A$14:$J$100,8,FALSE())="Single or aggregate gate",IF(OR(Q77&gt;T77,S77&gt;U77),"Threshold exceeded","Below threshold"),IF(VLOOKUP(I77,'Section Master'!$A$14:$J$100,8,FALSE())="Aggregate gate",IF(S77&gt;U77,"Threshold exceeded","Below threshold"),IF(VLOOKUP(I77,'Section Master'!$A$14:$J$100,8,FALSE())="No threshold","Applicable","Manual review")))),"Manual review"))</f>
        <v/>
      </c>
      <c r="W77" s="46">
        <f>IFERROR(VLOOKUP(I77,'Section Master'!$A$14:$J$100,5,FALSE()),0)</f>
        <v>0</v>
      </c>
      <c r="X77" s="44"/>
      <c r="Y77" s="33" t="str">
        <f>IF(I77="","",IF(V77="Below threshold",0,ROUND(IF(IFERROR(VLOOKUP(I77,'Section Master'!$A$14:$J$100,8,FALSE()),"")="Excess over aggregate",MAX(0,S77-MAX(U77,R77)),Q77)*IF(X77&lt;&gt;"",X77,W77),0)))</f>
        <v/>
      </c>
      <c r="Z77" s="39"/>
      <c r="AA77" s="45" t="str">
        <f t="shared" si="7"/>
        <v/>
      </c>
      <c r="AB77" s="39"/>
      <c r="AC77" s="33">
        <f t="shared" si="8"/>
        <v>0</v>
      </c>
      <c r="AD77" s="33">
        <f t="shared" si="9"/>
        <v>0</v>
      </c>
      <c r="AE77" s="33">
        <f t="shared" si="10"/>
        <v>0</v>
      </c>
      <c r="AF77" s="37"/>
      <c r="AG77" s="31" t="str">
        <f t="shared" si="11"/>
        <v/>
      </c>
      <c r="AH77" s="31" t="str">
        <f t="shared" si="12"/>
        <v/>
      </c>
      <c r="AI77" s="37"/>
    </row>
    <row r="78" spans="1:35" ht="14.25" customHeight="1" x14ac:dyDescent="0.25">
      <c r="A78" s="38" t="str">
        <f t="shared" ref="A78:A141" si="13">IF(D78="","",ROW()-13)</f>
        <v/>
      </c>
      <c r="B78" s="39"/>
      <c r="C78" s="39"/>
      <c r="D78" s="40" t="str">
        <f t="shared" ref="D78:D141" si="14">IF(AND(B78="",C78=""),"",IF(B78="",C78,IF(C78="",B78,MIN(B78,C78))))</f>
        <v/>
      </c>
      <c r="E78" s="38" t="str">
        <f t="shared" ref="E78:E141" si="15">IF(D78="","",TEXT(D78,"mmm-yy"))</f>
        <v/>
      </c>
      <c r="F78" s="38" t="str">
        <f t="shared" ref="F78:F141" si="16">IF(D78="","","Q"&amp;ROUNDUP(MONTH(D78)/3,0))</f>
        <v/>
      </c>
      <c r="G78" s="37"/>
      <c r="H78" s="38" t="str">
        <f>IFERROR(VLOOKUP(G78,'Vendor Master'!$A$14:$I$213,2,FALSE()),"")</f>
        <v/>
      </c>
      <c r="I78" s="37"/>
      <c r="J78" s="41"/>
      <c r="K78" s="41"/>
      <c r="L78" s="41"/>
      <c r="M78" s="42">
        <f t="shared" ref="M78:M141" si="17">SUM(J78:L78)</f>
        <v>0</v>
      </c>
      <c r="N78" s="37"/>
      <c r="O78" s="37" t="s">
        <v>370</v>
      </c>
      <c r="P78" s="41"/>
      <c r="Q78" s="42">
        <f t="shared" ref="Q78:Q141" si="18">IF(O78="Basic",J78,IF(O78="Gross",M78,IF(O78="Manual",P78,J78)))</f>
        <v>0</v>
      </c>
      <c r="R78" s="42">
        <f>IF(ROW()=14,0,IF(OR(G78="",I78="",D78=""),0,SUMIFS($Q$14:Q77,$G$14:G77,G78,$I$14:I77,I78,$D$14:D77,"&gt;="&amp;DATE(IF(MONTH(D78)&gt;=4,YEAR(D78),YEAR(D78)-1),4,1),$D$14:D77,"&lt;"&amp;DATE(IF(MONTH(D78)&gt;=4,YEAR(D78)+1,YEAR(D78)),4,1))))</f>
        <v>0</v>
      </c>
      <c r="S78" s="42">
        <f t="shared" ref="S78:S141" si="19">R78+Q78</f>
        <v>0</v>
      </c>
      <c r="T78" s="42">
        <f>IFERROR(VLOOKUP(I78,'Section Master'!$A$14:$J$100,6,FALSE()),0)</f>
        <v>0</v>
      </c>
      <c r="U78" s="42">
        <f>IFERROR(VLOOKUP(I78,'Section Master'!$A$14:$J$100,7,FALSE()),0)</f>
        <v>0</v>
      </c>
      <c r="V78" s="38" t="str">
        <f>IF(I78="","",IFERROR(IF(VLOOKUP(I78,'Section Master'!$A$14:$J$100,8,FALSE())="Excess over aggregate",IF(S78&gt;U78,"Threshold exceeded","Below threshold"),IF(VLOOKUP(I78,'Section Master'!$A$14:$J$100,8,FALSE())="Single or aggregate gate",IF(OR(Q78&gt;T78,S78&gt;U78),"Threshold exceeded","Below threshold"),IF(VLOOKUP(I78,'Section Master'!$A$14:$J$100,8,FALSE())="Aggregate gate",IF(S78&gt;U78,"Threshold exceeded","Below threshold"),IF(VLOOKUP(I78,'Section Master'!$A$14:$J$100,8,FALSE())="No threshold","Applicable","Manual review")))),"Manual review"))</f>
        <v/>
      </c>
      <c r="W78" s="43">
        <f>IFERROR(VLOOKUP(I78,'Section Master'!$A$14:$J$100,5,FALSE()),0)</f>
        <v>0</v>
      </c>
      <c r="X78" s="44"/>
      <c r="Y78" s="42" t="str">
        <f>IF(I78="","",IF(V78="Below threshold",0,ROUND(IF(IFERROR(VLOOKUP(I78,'Section Master'!$A$14:$J$100,8,FALSE()),"")="Excess over aggregate",MAX(0,S78-MAX(U78,R78)),Q78)*IF(X78&lt;&gt;"",X78,W78),0)))</f>
        <v/>
      </c>
      <c r="Z78" s="39"/>
      <c r="AA78" s="40" t="str">
        <f t="shared" ref="AA78:AA141" si="20">IF(Z78="","",IF(OR(I78="Immovable Property",I78="Rent - Specified Individual/HUF",I78="Specified Individual/HUF - 194M",I78="Virtual Digital Asset"),EOMONTH(Z78,0)+30,IF(MONTH(Z78)=3,DATE(YEAR(Z78),4,30),DATE(YEAR(Z78),MONTH(Z78)+1,7))))</f>
        <v/>
      </c>
      <c r="AB78" s="39"/>
      <c r="AC78" s="42">
        <f t="shared" ref="AC78:AC141" si="21">IF(OR(D78="",Z78="",Y78=0),0,IF(Z78&lt;=D78,0,ROUND(Y78*1%*(12*(YEAR(Z78)-YEAR(D78))+MONTH(Z78)-MONTH(D78)+IF(DAY(Z78)&gt;DAY(D78),1,0)),0)))</f>
        <v>0</v>
      </c>
      <c r="AD78" s="42">
        <f t="shared" ref="AD78:AD141" si="22">IF(OR(Z78="",AB78="",Y78=0),0,IF(AB78&lt;=Z78,0,ROUND(Y78*1.5%*(12*(YEAR(AB78)-YEAR(Z78))+MONTH(AB78)-MONTH(Z78)+IF(DAY(AB78)&gt;DAY(Z78),1,0)),0)))</f>
        <v>0</v>
      </c>
      <c r="AE78" s="42">
        <f t="shared" ref="AE78:AE141" si="23">AC78+AD78</f>
        <v>0</v>
      </c>
      <c r="AF78" s="37"/>
      <c r="AG78" s="38" t="str">
        <f t="shared" ref="AG78:AG141" si="24">IF(D78="","",IF(Y78=0,"No TDS",IF(AB78="","Outstanding",IF(AB78&lt;=AA78,"Deposited on time","Deposited late"))))</f>
        <v/>
      </c>
      <c r="AH78" s="38" t="str">
        <f t="shared" ref="AH78:AH141" si="25">IF(D78="","",IF(D78&lt;DATE(2026,4,1),"Income Tax Act, 1961","Income Tax Act, 2025 — Section 393 / applicable table item"))</f>
        <v/>
      </c>
      <c r="AI78" s="37"/>
    </row>
    <row r="79" spans="1:35" ht="14.25" customHeight="1" x14ac:dyDescent="0.25">
      <c r="A79" s="31" t="str">
        <f t="shared" si="13"/>
        <v/>
      </c>
      <c r="B79" s="39"/>
      <c r="C79" s="39"/>
      <c r="D79" s="45" t="str">
        <f t="shared" si="14"/>
        <v/>
      </c>
      <c r="E79" s="31" t="str">
        <f t="shared" si="15"/>
        <v/>
      </c>
      <c r="F79" s="31" t="str">
        <f t="shared" si="16"/>
        <v/>
      </c>
      <c r="G79" s="37"/>
      <c r="H79" s="31" t="str">
        <f>IFERROR(VLOOKUP(G79,'Vendor Master'!$A$14:$I$213,2,FALSE()),"")</f>
        <v/>
      </c>
      <c r="I79" s="37"/>
      <c r="J79" s="41"/>
      <c r="K79" s="41"/>
      <c r="L79" s="41"/>
      <c r="M79" s="33">
        <f t="shared" si="17"/>
        <v>0</v>
      </c>
      <c r="N79" s="37"/>
      <c r="O79" s="37" t="s">
        <v>370</v>
      </c>
      <c r="P79" s="41"/>
      <c r="Q79" s="33">
        <f t="shared" si="18"/>
        <v>0</v>
      </c>
      <c r="R79" s="33">
        <f>IF(ROW()=14,0,IF(OR(G79="",I79="",D79=""),0,SUMIFS($Q$14:Q78,$G$14:G78,G79,$I$14:I78,I79,$D$14:D78,"&gt;="&amp;DATE(IF(MONTH(D79)&gt;=4,YEAR(D79),YEAR(D79)-1),4,1),$D$14:D78,"&lt;"&amp;DATE(IF(MONTH(D79)&gt;=4,YEAR(D79)+1,YEAR(D79)),4,1))))</f>
        <v>0</v>
      </c>
      <c r="S79" s="33">
        <f t="shared" si="19"/>
        <v>0</v>
      </c>
      <c r="T79" s="33">
        <f>IFERROR(VLOOKUP(I79,'Section Master'!$A$14:$J$100,6,FALSE()),0)</f>
        <v>0</v>
      </c>
      <c r="U79" s="33">
        <f>IFERROR(VLOOKUP(I79,'Section Master'!$A$14:$J$100,7,FALSE()),0)</f>
        <v>0</v>
      </c>
      <c r="V79" s="31" t="str">
        <f>IF(I79="","",IFERROR(IF(VLOOKUP(I79,'Section Master'!$A$14:$J$100,8,FALSE())="Excess over aggregate",IF(S79&gt;U79,"Threshold exceeded","Below threshold"),IF(VLOOKUP(I79,'Section Master'!$A$14:$J$100,8,FALSE())="Single or aggregate gate",IF(OR(Q79&gt;T79,S79&gt;U79),"Threshold exceeded","Below threshold"),IF(VLOOKUP(I79,'Section Master'!$A$14:$J$100,8,FALSE())="Aggregate gate",IF(S79&gt;U79,"Threshold exceeded","Below threshold"),IF(VLOOKUP(I79,'Section Master'!$A$14:$J$100,8,FALSE())="No threshold","Applicable","Manual review")))),"Manual review"))</f>
        <v/>
      </c>
      <c r="W79" s="46">
        <f>IFERROR(VLOOKUP(I79,'Section Master'!$A$14:$J$100,5,FALSE()),0)</f>
        <v>0</v>
      </c>
      <c r="X79" s="44"/>
      <c r="Y79" s="33" t="str">
        <f>IF(I79="","",IF(V79="Below threshold",0,ROUND(IF(IFERROR(VLOOKUP(I79,'Section Master'!$A$14:$J$100,8,FALSE()),"")="Excess over aggregate",MAX(0,S79-MAX(U79,R79)),Q79)*IF(X79&lt;&gt;"",X79,W79),0)))</f>
        <v/>
      </c>
      <c r="Z79" s="39"/>
      <c r="AA79" s="45" t="str">
        <f t="shared" si="20"/>
        <v/>
      </c>
      <c r="AB79" s="39"/>
      <c r="AC79" s="33">
        <f t="shared" si="21"/>
        <v>0</v>
      </c>
      <c r="AD79" s="33">
        <f t="shared" si="22"/>
        <v>0</v>
      </c>
      <c r="AE79" s="33">
        <f t="shared" si="23"/>
        <v>0</v>
      </c>
      <c r="AF79" s="37"/>
      <c r="AG79" s="31" t="str">
        <f t="shared" si="24"/>
        <v/>
      </c>
      <c r="AH79" s="31" t="str">
        <f t="shared" si="25"/>
        <v/>
      </c>
      <c r="AI79" s="37"/>
    </row>
    <row r="80" spans="1:35" ht="14.25" customHeight="1" x14ac:dyDescent="0.25">
      <c r="A80" s="38" t="str">
        <f t="shared" si="13"/>
        <v/>
      </c>
      <c r="B80" s="39"/>
      <c r="C80" s="39"/>
      <c r="D80" s="40" t="str">
        <f t="shared" si="14"/>
        <v/>
      </c>
      <c r="E80" s="38" t="str">
        <f t="shared" si="15"/>
        <v/>
      </c>
      <c r="F80" s="38" t="str">
        <f t="shared" si="16"/>
        <v/>
      </c>
      <c r="G80" s="37"/>
      <c r="H80" s="38" t="str">
        <f>IFERROR(VLOOKUP(G80,'Vendor Master'!$A$14:$I$213,2,FALSE()),"")</f>
        <v/>
      </c>
      <c r="I80" s="37"/>
      <c r="J80" s="41"/>
      <c r="K80" s="41"/>
      <c r="L80" s="41"/>
      <c r="M80" s="42">
        <f t="shared" si="17"/>
        <v>0</v>
      </c>
      <c r="N80" s="37"/>
      <c r="O80" s="37" t="s">
        <v>370</v>
      </c>
      <c r="P80" s="41"/>
      <c r="Q80" s="42">
        <f t="shared" si="18"/>
        <v>0</v>
      </c>
      <c r="R80" s="42">
        <f>IF(ROW()=14,0,IF(OR(G80="",I80="",D80=""),0,SUMIFS($Q$14:Q79,$G$14:G79,G80,$I$14:I79,I80,$D$14:D79,"&gt;="&amp;DATE(IF(MONTH(D80)&gt;=4,YEAR(D80),YEAR(D80)-1),4,1),$D$14:D79,"&lt;"&amp;DATE(IF(MONTH(D80)&gt;=4,YEAR(D80)+1,YEAR(D80)),4,1))))</f>
        <v>0</v>
      </c>
      <c r="S80" s="42">
        <f t="shared" si="19"/>
        <v>0</v>
      </c>
      <c r="T80" s="42">
        <f>IFERROR(VLOOKUP(I80,'Section Master'!$A$14:$J$100,6,FALSE()),0)</f>
        <v>0</v>
      </c>
      <c r="U80" s="42">
        <f>IFERROR(VLOOKUP(I80,'Section Master'!$A$14:$J$100,7,FALSE()),0)</f>
        <v>0</v>
      </c>
      <c r="V80" s="38" t="str">
        <f>IF(I80="","",IFERROR(IF(VLOOKUP(I80,'Section Master'!$A$14:$J$100,8,FALSE())="Excess over aggregate",IF(S80&gt;U80,"Threshold exceeded","Below threshold"),IF(VLOOKUP(I80,'Section Master'!$A$14:$J$100,8,FALSE())="Single or aggregate gate",IF(OR(Q80&gt;T80,S80&gt;U80),"Threshold exceeded","Below threshold"),IF(VLOOKUP(I80,'Section Master'!$A$14:$J$100,8,FALSE())="Aggregate gate",IF(S80&gt;U80,"Threshold exceeded","Below threshold"),IF(VLOOKUP(I80,'Section Master'!$A$14:$J$100,8,FALSE())="No threshold","Applicable","Manual review")))),"Manual review"))</f>
        <v/>
      </c>
      <c r="W80" s="43">
        <f>IFERROR(VLOOKUP(I80,'Section Master'!$A$14:$J$100,5,FALSE()),0)</f>
        <v>0</v>
      </c>
      <c r="X80" s="44"/>
      <c r="Y80" s="42" t="str">
        <f>IF(I80="","",IF(V80="Below threshold",0,ROUND(IF(IFERROR(VLOOKUP(I80,'Section Master'!$A$14:$J$100,8,FALSE()),"")="Excess over aggregate",MAX(0,S80-MAX(U80,R80)),Q80)*IF(X80&lt;&gt;"",X80,W80),0)))</f>
        <v/>
      </c>
      <c r="Z80" s="39"/>
      <c r="AA80" s="40" t="str">
        <f t="shared" si="20"/>
        <v/>
      </c>
      <c r="AB80" s="39"/>
      <c r="AC80" s="42">
        <f t="shared" si="21"/>
        <v>0</v>
      </c>
      <c r="AD80" s="42">
        <f t="shared" si="22"/>
        <v>0</v>
      </c>
      <c r="AE80" s="42">
        <f t="shared" si="23"/>
        <v>0</v>
      </c>
      <c r="AF80" s="37"/>
      <c r="AG80" s="38" t="str">
        <f t="shared" si="24"/>
        <v/>
      </c>
      <c r="AH80" s="38" t="str">
        <f t="shared" si="25"/>
        <v/>
      </c>
      <c r="AI80" s="37"/>
    </row>
    <row r="81" spans="1:35" ht="14.25" customHeight="1" x14ac:dyDescent="0.25">
      <c r="A81" s="31" t="str">
        <f t="shared" si="13"/>
        <v/>
      </c>
      <c r="B81" s="39"/>
      <c r="C81" s="39"/>
      <c r="D81" s="45" t="str">
        <f t="shared" si="14"/>
        <v/>
      </c>
      <c r="E81" s="31" t="str">
        <f t="shared" si="15"/>
        <v/>
      </c>
      <c r="F81" s="31" t="str">
        <f t="shared" si="16"/>
        <v/>
      </c>
      <c r="G81" s="37"/>
      <c r="H81" s="31" t="str">
        <f>IFERROR(VLOOKUP(G81,'Vendor Master'!$A$14:$I$213,2,FALSE()),"")</f>
        <v/>
      </c>
      <c r="I81" s="37"/>
      <c r="J81" s="41"/>
      <c r="K81" s="41"/>
      <c r="L81" s="41"/>
      <c r="M81" s="33">
        <f t="shared" si="17"/>
        <v>0</v>
      </c>
      <c r="N81" s="37"/>
      <c r="O81" s="37" t="s">
        <v>370</v>
      </c>
      <c r="P81" s="41"/>
      <c r="Q81" s="33">
        <f t="shared" si="18"/>
        <v>0</v>
      </c>
      <c r="R81" s="33">
        <f>IF(ROW()=14,0,IF(OR(G81="",I81="",D81=""),0,SUMIFS($Q$14:Q80,$G$14:G80,G81,$I$14:I80,I81,$D$14:D80,"&gt;="&amp;DATE(IF(MONTH(D81)&gt;=4,YEAR(D81),YEAR(D81)-1),4,1),$D$14:D80,"&lt;"&amp;DATE(IF(MONTH(D81)&gt;=4,YEAR(D81)+1,YEAR(D81)),4,1))))</f>
        <v>0</v>
      </c>
      <c r="S81" s="33">
        <f t="shared" si="19"/>
        <v>0</v>
      </c>
      <c r="T81" s="33">
        <f>IFERROR(VLOOKUP(I81,'Section Master'!$A$14:$J$100,6,FALSE()),0)</f>
        <v>0</v>
      </c>
      <c r="U81" s="33">
        <f>IFERROR(VLOOKUP(I81,'Section Master'!$A$14:$J$100,7,FALSE()),0)</f>
        <v>0</v>
      </c>
      <c r="V81" s="31" t="str">
        <f>IF(I81="","",IFERROR(IF(VLOOKUP(I81,'Section Master'!$A$14:$J$100,8,FALSE())="Excess over aggregate",IF(S81&gt;U81,"Threshold exceeded","Below threshold"),IF(VLOOKUP(I81,'Section Master'!$A$14:$J$100,8,FALSE())="Single or aggregate gate",IF(OR(Q81&gt;T81,S81&gt;U81),"Threshold exceeded","Below threshold"),IF(VLOOKUP(I81,'Section Master'!$A$14:$J$100,8,FALSE())="Aggregate gate",IF(S81&gt;U81,"Threshold exceeded","Below threshold"),IF(VLOOKUP(I81,'Section Master'!$A$14:$J$100,8,FALSE())="No threshold","Applicable","Manual review")))),"Manual review"))</f>
        <v/>
      </c>
      <c r="W81" s="46">
        <f>IFERROR(VLOOKUP(I81,'Section Master'!$A$14:$J$100,5,FALSE()),0)</f>
        <v>0</v>
      </c>
      <c r="X81" s="44"/>
      <c r="Y81" s="33" t="str">
        <f>IF(I81="","",IF(V81="Below threshold",0,ROUND(IF(IFERROR(VLOOKUP(I81,'Section Master'!$A$14:$J$100,8,FALSE()),"")="Excess over aggregate",MAX(0,S81-MAX(U81,R81)),Q81)*IF(X81&lt;&gt;"",X81,W81),0)))</f>
        <v/>
      </c>
      <c r="Z81" s="39"/>
      <c r="AA81" s="45" t="str">
        <f t="shared" si="20"/>
        <v/>
      </c>
      <c r="AB81" s="39"/>
      <c r="AC81" s="33">
        <f t="shared" si="21"/>
        <v>0</v>
      </c>
      <c r="AD81" s="33">
        <f t="shared" si="22"/>
        <v>0</v>
      </c>
      <c r="AE81" s="33">
        <f t="shared" si="23"/>
        <v>0</v>
      </c>
      <c r="AF81" s="37"/>
      <c r="AG81" s="31" t="str">
        <f t="shared" si="24"/>
        <v/>
      </c>
      <c r="AH81" s="31" t="str">
        <f t="shared" si="25"/>
        <v/>
      </c>
      <c r="AI81" s="37"/>
    </row>
    <row r="82" spans="1:35" ht="14.25" customHeight="1" x14ac:dyDescent="0.25">
      <c r="A82" s="38" t="str">
        <f t="shared" si="13"/>
        <v/>
      </c>
      <c r="B82" s="39"/>
      <c r="C82" s="39"/>
      <c r="D82" s="40" t="str">
        <f t="shared" si="14"/>
        <v/>
      </c>
      <c r="E82" s="38" t="str">
        <f t="shared" si="15"/>
        <v/>
      </c>
      <c r="F82" s="38" t="str">
        <f t="shared" si="16"/>
        <v/>
      </c>
      <c r="G82" s="37"/>
      <c r="H82" s="38" t="str">
        <f>IFERROR(VLOOKUP(G82,'Vendor Master'!$A$14:$I$213,2,FALSE()),"")</f>
        <v/>
      </c>
      <c r="I82" s="37"/>
      <c r="J82" s="41"/>
      <c r="K82" s="41"/>
      <c r="L82" s="41"/>
      <c r="M82" s="42">
        <f t="shared" si="17"/>
        <v>0</v>
      </c>
      <c r="N82" s="37"/>
      <c r="O82" s="37" t="s">
        <v>370</v>
      </c>
      <c r="P82" s="41"/>
      <c r="Q82" s="42">
        <f t="shared" si="18"/>
        <v>0</v>
      </c>
      <c r="R82" s="42">
        <f>IF(ROW()=14,0,IF(OR(G82="",I82="",D82=""),0,SUMIFS($Q$14:Q81,$G$14:G81,G82,$I$14:I81,I82,$D$14:D81,"&gt;="&amp;DATE(IF(MONTH(D82)&gt;=4,YEAR(D82),YEAR(D82)-1),4,1),$D$14:D81,"&lt;"&amp;DATE(IF(MONTH(D82)&gt;=4,YEAR(D82)+1,YEAR(D82)),4,1))))</f>
        <v>0</v>
      </c>
      <c r="S82" s="42">
        <f t="shared" si="19"/>
        <v>0</v>
      </c>
      <c r="T82" s="42">
        <f>IFERROR(VLOOKUP(I82,'Section Master'!$A$14:$J$100,6,FALSE()),0)</f>
        <v>0</v>
      </c>
      <c r="U82" s="42">
        <f>IFERROR(VLOOKUP(I82,'Section Master'!$A$14:$J$100,7,FALSE()),0)</f>
        <v>0</v>
      </c>
      <c r="V82" s="38" t="str">
        <f>IF(I82="","",IFERROR(IF(VLOOKUP(I82,'Section Master'!$A$14:$J$100,8,FALSE())="Excess over aggregate",IF(S82&gt;U82,"Threshold exceeded","Below threshold"),IF(VLOOKUP(I82,'Section Master'!$A$14:$J$100,8,FALSE())="Single or aggregate gate",IF(OR(Q82&gt;T82,S82&gt;U82),"Threshold exceeded","Below threshold"),IF(VLOOKUP(I82,'Section Master'!$A$14:$J$100,8,FALSE())="Aggregate gate",IF(S82&gt;U82,"Threshold exceeded","Below threshold"),IF(VLOOKUP(I82,'Section Master'!$A$14:$J$100,8,FALSE())="No threshold","Applicable","Manual review")))),"Manual review"))</f>
        <v/>
      </c>
      <c r="W82" s="43">
        <f>IFERROR(VLOOKUP(I82,'Section Master'!$A$14:$J$100,5,FALSE()),0)</f>
        <v>0</v>
      </c>
      <c r="X82" s="44"/>
      <c r="Y82" s="42" t="str">
        <f>IF(I82="","",IF(V82="Below threshold",0,ROUND(IF(IFERROR(VLOOKUP(I82,'Section Master'!$A$14:$J$100,8,FALSE()),"")="Excess over aggregate",MAX(0,S82-MAX(U82,R82)),Q82)*IF(X82&lt;&gt;"",X82,W82),0)))</f>
        <v/>
      </c>
      <c r="Z82" s="39"/>
      <c r="AA82" s="40" t="str">
        <f t="shared" si="20"/>
        <v/>
      </c>
      <c r="AB82" s="39"/>
      <c r="AC82" s="42">
        <f t="shared" si="21"/>
        <v>0</v>
      </c>
      <c r="AD82" s="42">
        <f t="shared" si="22"/>
        <v>0</v>
      </c>
      <c r="AE82" s="42">
        <f t="shared" si="23"/>
        <v>0</v>
      </c>
      <c r="AF82" s="37"/>
      <c r="AG82" s="38" t="str">
        <f t="shared" si="24"/>
        <v/>
      </c>
      <c r="AH82" s="38" t="str">
        <f t="shared" si="25"/>
        <v/>
      </c>
      <c r="AI82" s="37"/>
    </row>
    <row r="83" spans="1:35" ht="14.25" customHeight="1" x14ac:dyDescent="0.25">
      <c r="A83" s="31" t="str">
        <f t="shared" si="13"/>
        <v/>
      </c>
      <c r="B83" s="39"/>
      <c r="C83" s="39"/>
      <c r="D83" s="45" t="str">
        <f t="shared" si="14"/>
        <v/>
      </c>
      <c r="E83" s="31" t="str">
        <f t="shared" si="15"/>
        <v/>
      </c>
      <c r="F83" s="31" t="str">
        <f t="shared" si="16"/>
        <v/>
      </c>
      <c r="G83" s="37"/>
      <c r="H83" s="31" t="str">
        <f>IFERROR(VLOOKUP(G83,'Vendor Master'!$A$14:$I$213,2,FALSE()),"")</f>
        <v/>
      </c>
      <c r="I83" s="37"/>
      <c r="J83" s="41"/>
      <c r="K83" s="41"/>
      <c r="L83" s="41"/>
      <c r="M83" s="33">
        <f t="shared" si="17"/>
        <v>0</v>
      </c>
      <c r="N83" s="37"/>
      <c r="O83" s="37" t="s">
        <v>370</v>
      </c>
      <c r="P83" s="41"/>
      <c r="Q83" s="33">
        <f t="shared" si="18"/>
        <v>0</v>
      </c>
      <c r="R83" s="33">
        <f>IF(ROW()=14,0,IF(OR(G83="",I83="",D83=""),0,SUMIFS($Q$14:Q82,$G$14:G82,G83,$I$14:I82,I83,$D$14:D82,"&gt;="&amp;DATE(IF(MONTH(D83)&gt;=4,YEAR(D83),YEAR(D83)-1),4,1),$D$14:D82,"&lt;"&amp;DATE(IF(MONTH(D83)&gt;=4,YEAR(D83)+1,YEAR(D83)),4,1))))</f>
        <v>0</v>
      </c>
      <c r="S83" s="33">
        <f t="shared" si="19"/>
        <v>0</v>
      </c>
      <c r="T83" s="33">
        <f>IFERROR(VLOOKUP(I83,'Section Master'!$A$14:$J$100,6,FALSE()),0)</f>
        <v>0</v>
      </c>
      <c r="U83" s="33">
        <f>IFERROR(VLOOKUP(I83,'Section Master'!$A$14:$J$100,7,FALSE()),0)</f>
        <v>0</v>
      </c>
      <c r="V83" s="31" t="str">
        <f>IF(I83="","",IFERROR(IF(VLOOKUP(I83,'Section Master'!$A$14:$J$100,8,FALSE())="Excess over aggregate",IF(S83&gt;U83,"Threshold exceeded","Below threshold"),IF(VLOOKUP(I83,'Section Master'!$A$14:$J$100,8,FALSE())="Single or aggregate gate",IF(OR(Q83&gt;T83,S83&gt;U83),"Threshold exceeded","Below threshold"),IF(VLOOKUP(I83,'Section Master'!$A$14:$J$100,8,FALSE())="Aggregate gate",IF(S83&gt;U83,"Threshold exceeded","Below threshold"),IF(VLOOKUP(I83,'Section Master'!$A$14:$J$100,8,FALSE())="No threshold","Applicable","Manual review")))),"Manual review"))</f>
        <v/>
      </c>
      <c r="W83" s="46">
        <f>IFERROR(VLOOKUP(I83,'Section Master'!$A$14:$J$100,5,FALSE()),0)</f>
        <v>0</v>
      </c>
      <c r="X83" s="44"/>
      <c r="Y83" s="33" t="str">
        <f>IF(I83="","",IF(V83="Below threshold",0,ROUND(IF(IFERROR(VLOOKUP(I83,'Section Master'!$A$14:$J$100,8,FALSE()),"")="Excess over aggregate",MAX(0,S83-MAX(U83,R83)),Q83)*IF(X83&lt;&gt;"",X83,W83),0)))</f>
        <v/>
      </c>
      <c r="Z83" s="39"/>
      <c r="AA83" s="45" t="str">
        <f t="shared" si="20"/>
        <v/>
      </c>
      <c r="AB83" s="39"/>
      <c r="AC83" s="33">
        <f t="shared" si="21"/>
        <v>0</v>
      </c>
      <c r="AD83" s="33">
        <f t="shared" si="22"/>
        <v>0</v>
      </c>
      <c r="AE83" s="33">
        <f t="shared" si="23"/>
        <v>0</v>
      </c>
      <c r="AF83" s="37"/>
      <c r="AG83" s="31" t="str">
        <f t="shared" si="24"/>
        <v/>
      </c>
      <c r="AH83" s="31" t="str">
        <f t="shared" si="25"/>
        <v/>
      </c>
      <c r="AI83" s="37"/>
    </row>
    <row r="84" spans="1:35" ht="14.25" customHeight="1" x14ac:dyDescent="0.25">
      <c r="A84" s="38" t="str">
        <f t="shared" si="13"/>
        <v/>
      </c>
      <c r="B84" s="39"/>
      <c r="C84" s="39"/>
      <c r="D84" s="40" t="str">
        <f t="shared" si="14"/>
        <v/>
      </c>
      <c r="E84" s="38" t="str">
        <f t="shared" si="15"/>
        <v/>
      </c>
      <c r="F84" s="38" t="str">
        <f t="shared" si="16"/>
        <v/>
      </c>
      <c r="G84" s="37"/>
      <c r="H84" s="38" t="str">
        <f>IFERROR(VLOOKUP(G84,'Vendor Master'!$A$14:$I$213,2,FALSE()),"")</f>
        <v/>
      </c>
      <c r="I84" s="37"/>
      <c r="J84" s="41"/>
      <c r="K84" s="41"/>
      <c r="L84" s="41"/>
      <c r="M84" s="42">
        <f t="shared" si="17"/>
        <v>0</v>
      </c>
      <c r="N84" s="37"/>
      <c r="O84" s="37" t="s">
        <v>370</v>
      </c>
      <c r="P84" s="41"/>
      <c r="Q84" s="42">
        <f t="shared" si="18"/>
        <v>0</v>
      </c>
      <c r="R84" s="42">
        <f>IF(ROW()=14,0,IF(OR(G84="",I84="",D84=""),0,SUMIFS($Q$14:Q83,$G$14:G83,G84,$I$14:I83,I84,$D$14:D83,"&gt;="&amp;DATE(IF(MONTH(D84)&gt;=4,YEAR(D84),YEAR(D84)-1),4,1),$D$14:D83,"&lt;"&amp;DATE(IF(MONTH(D84)&gt;=4,YEAR(D84)+1,YEAR(D84)),4,1))))</f>
        <v>0</v>
      </c>
      <c r="S84" s="42">
        <f t="shared" si="19"/>
        <v>0</v>
      </c>
      <c r="T84" s="42">
        <f>IFERROR(VLOOKUP(I84,'Section Master'!$A$14:$J$100,6,FALSE()),0)</f>
        <v>0</v>
      </c>
      <c r="U84" s="42">
        <f>IFERROR(VLOOKUP(I84,'Section Master'!$A$14:$J$100,7,FALSE()),0)</f>
        <v>0</v>
      </c>
      <c r="V84" s="38" t="str">
        <f>IF(I84="","",IFERROR(IF(VLOOKUP(I84,'Section Master'!$A$14:$J$100,8,FALSE())="Excess over aggregate",IF(S84&gt;U84,"Threshold exceeded","Below threshold"),IF(VLOOKUP(I84,'Section Master'!$A$14:$J$100,8,FALSE())="Single or aggregate gate",IF(OR(Q84&gt;T84,S84&gt;U84),"Threshold exceeded","Below threshold"),IF(VLOOKUP(I84,'Section Master'!$A$14:$J$100,8,FALSE())="Aggregate gate",IF(S84&gt;U84,"Threshold exceeded","Below threshold"),IF(VLOOKUP(I84,'Section Master'!$A$14:$J$100,8,FALSE())="No threshold","Applicable","Manual review")))),"Manual review"))</f>
        <v/>
      </c>
      <c r="W84" s="43">
        <f>IFERROR(VLOOKUP(I84,'Section Master'!$A$14:$J$100,5,FALSE()),0)</f>
        <v>0</v>
      </c>
      <c r="X84" s="44"/>
      <c r="Y84" s="42" t="str">
        <f>IF(I84="","",IF(V84="Below threshold",0,ROUND(IF(IFERROR(VLOOKUP(I84,'Section Master'!$A$14:$J$100,8,FALSE()),"")="Excess over aggregate",MAX(0,S84-MAX(U84,R84)),Q84)*IF(X84&lt;&gt;"",X84,W84),0)))</f>
        <v/>
      </c>
      <c r="Z84" s="39"/>
      <c r="AA84" s="40" t="str">
        <f t="shared" si="20"/>
        <v/>
      </c>
      <c r="AB84" s="39"/>
      <c r="AC84" s="42">
        <f t="shared" si="21"/>
        <v>0</v>
      </c>
      <c r="AD84" s="42">
        <f t="shared" si="22"/>
        <v>0</v>
      </c>
      <c r="AE84" s="42">
        <f t="shared" si="23"/>
        <v>0</v>
      </c>
      <c r="AF84" s="37"/>
      <c r="AG84" s="38" t="str">
        <f t="shared" si="24"/>
        <v/>
      </c>
      <c r="AH84" s="38" t="str">
        <f t="shared" si="25"/>
        <v/>
      </c>
      <c r="AI84" s="37"/>
    </row>
    <row r="85" spans="1:35" ht="14.25" customHeight="1" x14ac:dyDescent="0.25">
      <c r="A85" s="31" t="str">
        <f t="shared" si="13"/>
        <v/>
      </c>
      <c r="B85" s="39"/>
      <c r="C85" s="39"/>
      <c r="D85" s="45" t="str">
        <f t="shared" si="14"/>
        <v/>
      </c>
      <c r="E85" s="31" t="str">
        <f t="shared" si="15"/>
        <v/>
      </c>
      <c r="F85" s="31" t="str">
        <f t="shared" si="16"/>
        <v/>
      </c>
      <c r="G85" s="37"/>
      <c r="H85" s="31" t="str">
        <f>IFERROR(VLOOKUP(G85,'Vendor Master'!$A$14:$I$213,2,FALSE()),"")</f>
        <v/>
      </c>
      <c r="I85" s="37"/>
      <c r="J85" s="41"/>
      <c r="K85" s="41"/>
      <c r="L85" s="41"/>
      <c r="M85" s="33">
        <f t="shared" si="17"/>
        <v>0</v>
      </c>
      <c r="N85" s="37"/>
      <c r="O85" s="37" t="s">
        <v>370</v>
      </c>
      <c r="P85" s="41"/>
      <c r="Q85" s="33">
        <f t="shared" si="18"/>
        <v>0</v>
      </c>
      <c r="R85" s="33">
        <f>IF(ROW()=14,0,IF(OR(G85="",I85="",D85=""),0,SUMIFS($Q$14:Q84,$G$14:G84,G85,$I$14:I84,I85,$D$14:D84,"&gt;="&amp;DATE(IF(MONTH(D85)&gt;=4,YEAR(D85),YEAR(D85)-1),4,1),$D$14:D84,"&lt;"&amp;DATE(IF(MONTH(D85)&gt;=4,YEAR(D85)+1,YEAR(D85)),4,1))))</f>
        <v>0</v>
      </c>
      <c r="S85" s="33">
        <f t="shared" si="19"/>
        <v>0</v>
      </c>
      <c r="T85" s="33">
        <f>IFERROR(VLOOKUP(I85,'Section Master'!$A$14:$J$100,6,FALSE()),0)</f>
        <v>0</v>
      </c>
      <c r="U85" s="33">
        <f>IFERROR(VLOOKUP(I85,'Section Master'!$A$14:$J$100,7,FALSE()),0)</f>
        <v>0</v>
      </c>
      <c r="V85" s="31" t="str">
        <f>IF(I85="","",IFERROR(IF(VLOOKUP(I85,'Section Master'!$A$14:$J$100,8,FALSE())="Excess over aggregate",IF(S85&gt;U85,"Threshold exceeded","Below threshold"),IF(VLOOKUP(I85,'Section Master'!$A$14:$J$100,8,FALSE())="Single or aggregate gate",IF(OR(Q85&gt;T85,S85&gt;U85),"Threshold exceeded","Below threshold"),IF(VLOOKUP(I85,'Section Master'!$A$14:$J$100,8,FALSE())="Aggregate gate",IF(S85&gt;U85,"Threshold exceeded","Below threshold"),IF(VLOOKUP(I85,'Section Master'!$A$14:$J$100,8,FALSE())="No threshold","Applicable","Manual review")))),"Manual review"))</f>
        <v/>
      </c>
      <c r="W85" s="46">
        <f>IFERROR(VLOOKUP(I85,'Section Master'!$A$14:$J$100,5,FALSE()),0)</f>
        <v>0</v>
      </c>
      <c r="X85" s="44"/>
      <c r="Y85" s="33" t="str">
        <f>IF(I85="","",IF(V85="Below threshold",0,ROUND(IF(IFERROR(VLOOKUP(I85,'Section Master'!$A$14:$J$100,8,FALSE()),"")="Excess over aggregate",MAX(0,S85-MAX(U85,R85)),Q85)*IF(X85&lt;&gt;"",X85,W85),0)))</f>
        <v/>
      </c>
      <c r="Z85" s="39"/>
      <c r="AA85" s="45" t="str">
        <f t="shared" si="20"/>
        <v/>
      </c>
      <c r="AB85" s="39"/>
      <c r="AC85" s="33">
        <f t="shared" si="21"/>
        <v>0</v>
      </c>
      <c r="AD85" s="33">
        <f t="shared" si="22"/>
        <v>0</v>
      </c>
      <c r="AE85" s="33">
        <f t="shared" si="23"/>
        <v>0</v>
      </c>
      <c r="AF85" s="37"/>
      <c r="AG85" s="31" t="str">
        <f t="shared" si="24"/>
        <v/>
      </c>
      <c r="AH85" s="31" t="str">
        <f t="shared" si="25"/>
        <v/>
      </c>
      <c r="AI85" s="37"/>
    </row>
    <row r="86" spans="1:35" ht="14.25" customHeight="1" x14ac:dyDescent="0.25">
      <c r="A86" s="38" t="str">
        <f t="shared" si="13"/>
        <v/>
      </c>
      <c r="B86" s="39"/>
      <c r="C86" s="39"/>
      <c r="D86" s="40" t="str">
        <f t="shared" si="14"/>
        <v/>
      </c>
      <c r="E86" s="38" t="str">
        <f t="shared" si="15"/>
        <v/>
      </c>
      <c r="F86" s="38" t="str">
        <f t="shared" si="16"/>
        <v/>
      </c>
      <c r="G86" s="37"/>
      <c r="H86" s="38" t="str">
        <f>IFERROR(VLOOKUP(G86,'Vendor Master'!$A$14:$I$213,2,FALSE()),"")</f>
        <v/>
      </c>
      <c r="I86" s="37"/>
      <c r="J86" s="41"/>
      <c r="K86" s="41"/>
      <c r="L86" s="41"/>
      <c r="M86" s="42">
        <f t="shared" si="17"/>
        <v>0</v>
      </c>
      <c r="N86" s="37"/>
      <c r="O86" s="37" t="s">
        <v>370</v>
      </c>
      <c r="P86" s="41"/>
      <c r="Q86" s="42">
        <f t="shared" si="18"/>
        <v>0</v>
      </c>
      <c r="R86" s="42">
        <f>IF(ROW()=14,0,IF(OR(G86="",I86="",D86=""),0,SUMIFS($Q$14:Q85,$G$14:G85,G86,$I$14:I85,I86,$D$14:D85,"&gt;="&amp;DATE(IF(MONTH(D86)&gt;=4,YEAR(D86),YEAR(D86)-1),4,1),$D$14:D85,"&lt;"&amp;DATE(IF(MONTH(D86)&gt;=4,YEAR(D86)+1,YEAR(D86)),4,1))))</f>
        <v>0</v>
      </c>
      <c r="S86" s="42">
        <f t="shared" si="19"/>
        <v>0</v>
      </c>
      <c r="T86" s="42">
        <f>IFERROR(VLOOKUP(I86,'Section Master'!$A$14:$J$100,6,FALSE()),0)</f>
        <v>0</v>
      </c>
      <c r="U86" s="42">
        <f>IFERROR(VLOOKUP(I86,'Section Master'!$A$14:$J$100,7,FALSE()),0)</f>
        <v>0</v>
      </c>
      <c r="V86" s="38" t="str">
        <f>IF(I86="","",IFERROR(IF(VLOOKUP(I86,'Section Master'!$A$14:$J$100,8,FALSE())="Excess over aggregate",IF(S86&gt;U86,"Threshold exceeded","Below threshold"),IF(VLOOKUP(I86,'Section Master'!$A$14:$J$100,8,FALSE())="Single or aggregate gate",IF(OR(Q86&gt;T86,S86&gt;U86),"Threshold exceeded","Below threshold"),IF(VLOOKUP(I86,'Section Master'!$A$14:$J$100,8,FALSE())="Aggregate gate",IF(S86&gt;U86,"Threshold exceeded","Below threshold"),IF(VLOOKUP(I86,'Section Master'!$A$14:$J$100,8,FALSE())="No threshold","Applicable","Manual review")))),"Manual review"))</f>
        <v/>
      </c>
      <c r="W86" s="43">
        <f>IFERROR(VLOOKUP(I86,'Section Master'!$A$14:$J$100,5,FALSE()),0)</f>
        <v>0</v>
      </c>
      <c r="X86" s="44"/>
      <c r="Y86" s="42" t="str">
        <f>IF(I86="","",IF(V86="Below threshold",0,ROUND(IF(IFERROR(VLOOKUP(I86,'Section Master'!$A$14:$J$100,8,FALSE()),"")="Excess over aggregate",MAX(0,S86-MAX(U86,R86)),Q86)*IF(X86&lt;&gt;"",X86,W86),0)))</f>
        <v/>
      </c>
      <c r="Z86" s="39"/>
      <c r="AA86" s="40" t="str">
        <f t="shared" si="20"/>
        <v/>
      </c>
      <c r="AB86" s="39"/>
      <c r="AC86" s="42">
        <f t="shared" si="21"/>
        <v>0</v>
      </c>
      <c r="AD86" s="42">
        <f t="shared" si="22"/>
        <v>0</v>
      </c>
      <c r="AE86" s="42">
        <f t="shared" si="23"/>
        <v>0</v>
      </c>
      <c r="AF86" s="37"/>
      <c r="AG86" s="38" t="str">
        <f t="shared" si="24"/>
        <v/>
      </c>
      <c r="AH86" s="38" t="str">
        <f t="shared" si="25"/>
        <v/>
      </c>
      <c r="AI86" s="37"/>
    </row>
    <row r="87" spans="1:35" ht="14.25" customHeight="1" x14ac:dyDescent="0.25">
      <c r="A87" s="31" t="str">
        <f t="shared" si="13"/>
        <v/>
      </c>
      <c r="B87" s="39"/>
      <c r="C87" s="39"/>
      <c r="D87" s="45" t="str">
        <f t="shared" si="14"/>
        <v/>
      </c>
      <c r="E87" s="31" t="str">
        <f t="shared" si="15"/>
        <v/>
      </c>
      <c r="F87" s="31" t="str">
        <f t="shared" si="16"/>
        <v/>
      </c>
      <c r="G87" s="37"/>
      <c r="H87" s="31" t="str">
        <f>IFERROR(VLOOKUP(G87,'Vendor Master'!$A$14:$I$213,2,FALSE()),"")</f>
        <v/>
      </c>
      <c r="I87" s="37"/>
      <c r="J87" s="41"/>
      <c r="K87" s="41"/>
      <c r="L87" s="41"/>
      <c r="M87" s="33">
        <f t="shared" si="17"/>
        <v>0</v>
      </c>
      <c r="N87" s="37"/>
      <c r="O87" s="37" t="s">
        <v>370</v>
      </c>
      <c r="P87" s="41"/>
      <c r="Q87" s="33">
        <f t="shared" si="18"/>
        <v>0</v>
      </c>
      <c r="R87" s="33">
        <f>IF(ROW()=14,0,IF(OR(G87="",I87="",D87=""),0,SUMIFS($Q$14:Q86,$G$14:G86,G87,$I$14:I86,I87,$D$14:D86,"&gt;="&amp;DATE(IF(MONTH(D87)&gt;=4,YEAR(D87),YEAR(D87)-1),4,1),$D$14:D86,"&lt;"&amp;DATE(IF(MONTH(D87)&gt;=4,YEAR(D87)+1,YEAR(D87)),4,1))))</f>
        <v>0</v>
      </c>
      <c r="S87" s="33">
        <f t="shared" si="19"/>
        <v>0</v>
      </c>
      <c r="T87" s="33">
        <f>IFERROR(VLOOKUP(I87,'Section Master'!$A$14:$J$100,6,FALSE()),0)</f>
        <v>0</v>
      </c>
      <c r="U87" s="33">
        <f>IFERROR(VLOOKUP(I87,'Section Master'!$A$14:$J$100,7,FALSE()),0)</f>
        <v>0</v>
      </c>
      <c r="V87" s="31" t="str">
        <f>IF(I87="","",IFERROR(IF(VLOOKUP(I87,'Section Master'!$A$14:$J$100,8,FALSE())="Excess over aggregate",IF(S87&gt;U87,"Threshold exceeded","Below threshold"),IF(VLOOKUP(I87,'Section Master'!$A$14:$J$100,8,FALSE())="Single or aggregate gate",IF(OR(Q87&gt;T87,S87&gt;U87),"Threshold exceeded","Below threshold"),IF(VLOOKUP(I87,'Section Master'!$A$14:$J$100,8,FALSE())="Aggregate gate",IF(S87&gt;U87,"Threshold exceeded","Below threshold"),IF(VLOOKUP(I87,'Section Master'!$A$14:$J$100,8,FALSE())="No threshold","Applicable","Manual review")))),"Manual review"))</f>
        <v/>
      </c>
      <c r="W87" s="46">
        <f>IFERROR(VLOOKUP(I87,'Section Master'!$A$14:$J$100,5,FALSE()),0)</f>
        <v>0</v>
      </c>
      <c r="X87" s="44"/>
      <c r="Y87" s="33" t="str">
        <f>IF(I87="","",IF(V87="Below threshold",0,ROUND(IF(IFERROR(VLOOKUP(I87,'Section Master'!$A$14:$J$100,8,FALSE()),"")="Excess over aggregate",MAX(0,S87-MAX(U87,R87)),Q87)*IF(X87&lt;&gt;"",X87,W87),0)))</f>
        <v/>
      </c>
      <c r="Z87" s="39"/>
      <c r="AA87" s="45" t="str">
        <f t="shared" si="20"/>
        <v/>
      </c>
      <c r="AB87" s="39"/>
      <c r="AC87" s="33">
        <f t="shared" si="21"/>
        <v>0</v>
      </c>
      <c r="AD87" s="33">
        <f t="shared" si="22"/>
        <v>0</v>
      </c>
      <c r="AE87" s="33">
        <f t="shared" si="23"/>
        <v>0</v>
      </c>
      <c r="AF87" s="37"/>
      <c r="AG87" s="31" t="str">
        <f t="shared" si="24"/>
        <v/>
      </c>
      <c r="AH87" s="31" t="str">
        <f t="shared" si="25"/>
        <v/>
      </c>
      <c r="AI87" s="37"/>
    </row>
    <row r="88" spans="1:35" ht="14.25" customHeight="1" x14ac:dyDescent="0.25">
      <c r="A88" s="38" t="str">
        <f t="shared" si="13"/>
        <v/>
      </c>
      <c r="B88" s="39"/>
      <c r="C88" s="39"/>
      <c r="D88" s="40" t="str">
        <f t="shared" si="14"/>
        <v/>
      </c>
      <c r="E88" s="38" t="str">
        <f t="shared" si="15"/>
        <v/>
      </c>
      <c r="F88" s="38" t="str">
        <f t="shared" si="16"/>
        <v/>
      </c>
      <c r="G88" s="37"/>
      <c r="H88" s="38" t="str">
        <f>IFERROR(VLOOKUP(G88,'Vendor Master'!$A$14:$I$213,2,FALSE()),"")</f>
        <v/>
      </c>
      <c r="I88" s="37"/>
      <c r="J88" s="41"/>
      <c r="K88" s="41"/>
      <c r="L88" s="41"/>
      <c r="M88" s="42">
        <f t="shared" si="17"/>
        <v>0</v>
      </c>
      <c r="N88" s="37"/>
      <c r="O88" s="37" t="s">
        <v>370</v>
      </c>
      <c r="P88" s="41"/>
      <c r="Q88" s="42">
        <f t="shared" si="18"/>
        <v>0</v>
      </c>
      <c r="R88" s="42">
        <f>IF(ROW()=14,0,IF(OR(G88="",I88="",D88=""),0,SUMIFS($Q$14:Q87,$G$14:G87,G88,$I$14:I87,I88,$D$14:D87,"&gt;="&amp;DATE(IF(MONTH(D88)&gt;=4,YEAR(D88),YEAR(D88)-1),4,1),$D$14:D87,"&lt;"&amp;DATE(IF(MONTH(D88)&gt;=4,YEAR(D88)+1,YEAR(D88)),4,1))))</f>
        <v>0</v>
      </c>
      <c r="S88" s="42">
        <f t="shared" si="19"/>
        <v>0</v>
      </c>
      <c r="T88" s="42">
        <f>IFERROR(VLOOKUP(I88,'Section Master'!$A$14:$J$100,6,FALSE()),0)</f>
        <v>0</v>
      </c>
      <c r="U88" s="42">
        <f>IFERROR(VLOOKUP(I88,'Section Master'!$A$14:$J$100,7,FALSE()),0)</f>
        <v>0</v>
      </c>
      <c r="V88" s="38" t="str">
        <f>IF(I88="","",IFERROR(IF(VLOOKUP(I88,'Section Master'!$A$14:$J$100,8,FALSE())="Excess over aggregate",IF(S88&gt;U88,"Threshold exceeded","Below threshold"),IF(VLOOKUP(I88,'Section Master'!$A$14:$J$100,8,FALSE())="Single or aggregate gate",IF(OR(Q88&gt;T88,S88&gt;U88),"Threshold exceeded","Below threshold"),IF(VLOOKUP(I88,'Section Master'!$A$14:$J$100,8,FALSE())="Aggregate gate",IF(S88&gt;U88,"Threshold exceeded","Below threshold"),IF(VLOOKUP(I88,'Section Master'!$A$14:$J$100,8,FALSE())="No threshold","Applicable","Manual review")))),"Manual review"))</f>
        <v/>
      </c>
      <c r="W88" s="43">
        <f>IFERROR(VLOOKUP(I88,'Section Master'!$A$14:$J$100,5,FALSE()),0)</f>
        <v>0</v>
      </c>
      <c r="X88" s="44"/>
      <c r="Y88" s="42" t="str">
        <f>IF(I88="","",IF(V88="Below threshold",0,ROUND(IF(IFERROR(VLOOKUP(I88,'Section Master'!$A$14:$J$100,8,FALSE()),"")="Excess over aggregate",MAX(0,S88-MAX(U88,R88)),Q88)*IF(X88&lt;&gt;"",X88,W88),0)))</f>
        <v/>
      </c>
      <c r="Z88" s="39"/>
      <c r="AA88" s="40" t="str">
        <f t="shared" si="20"/>
        <v/>
      </c>
      <c r="AB88" s="39"/>
      <c r="AC88" s="42">
        <f t="shared" si="21"/>
        <v>0</v>
      </c>
      <c r="AD88" s="42">
        <f t="shared" si="22"/>
        <v>0</v>
      </c>
      <c r="AE88" s="42">
        <f t="shared" si="23"/>
        <v>0</v>
      </c>
      <c r="AF88" s="37"/>
      <c r="AG88" s="38" t="str">
        <f t="shared" si="24"/>
        <v/>
      </c>
      <c r="AH88" s="38" t="str">
        <f t="shared" si="25"/>
        <v/>
      </c>
      <c r="AI88" s="37"/>
    </row>
    <row r="89" spans="1:35" ht="14.25" customHeight="1" x14ac:dyDescent="0.25">
      <c r="A89" s="31" t="str">
        <f t="shared" si="13"/>
        <v/>
      </c>
      <c r="B89" s="39"/>
      <c r="C89" s="39"/>
      <c r="D89" s="45" t="str">
        <f t="shared" si="14"/>
        <v/>
      </c>
      <c r="E89" s="31" t="str">
        <f t="shared" si="15"/>
        <v/>
      </c>
      <c r="F89" s="31" t="str">
        <f t="shared" si="16"/>
        <v/>
      </c>
      <c r="G89" s="37"/>
      <c r="H89" s="31" t="str">
        <f>IFERROR(VLOOKUP(G89,'Vendor Master'!$A$14:$I$213,2,FALSE()),"")</f>
        <v/>
      </c>
      <c r="I89" s="37"/>
      <c r="J89" s="41"/>
      <c r="K89" s="41"/>
      <c r="L89" s="41"/>
      <c r="M89" s="33">
        <f t="shared" si="17"/>
        <v>0</v>
      </c>
      <c r="N89" s="37"/>
      <c r="O89" s="37" t="s">
        <v>370</v>
      </c>
      <c r="P89" s="41"/>
      <c r="Q89" s="33">
        <f t="shared" si="18"/>
        <v>0</v>
      </c>
      <c r="R89" s="33">
        <f>IF(ROW()=14,0,IF(OR(G89="",I89="",D89=""),0,SUMIFS($Q$14:Q88,$G$14:G88,G89,$I$14:I88,I89,$D$14:D88,"&gt;="&amp;DATE(IF(MONTH(D89)&gt;=4,YEAR(D89),YEAR(D89)-1),4,1),$D$14:D88,"&lt;"&amp;DATE(IF(MONTH(D89)&gt;=4,YEAR(D89)+1,YEAR(D89)),4,1))))</f>
        <v>0</v>
      </c>
      <c r="S89" s="33">
        <f t="shared" si="19"/>
        <v>0</v>
      </c>
      <c r="T89" s="33">
        <f>IFERROR(VLOOKUP(I89,'Section Master'!$A$14:$J$100,6,FALSE()),0)</f>
        <v>0</v>
      </c>
      <c r="U89" s="33">
        <f>IFERROR(VLOOKUP(I89,'Section Master'!$A$14:$J$100,7,FALSE()),0)</f>
        <v>0</v>
      </c>
      <c r="V89" s="31" t="str">
        <f>IF(I89="","",IFERROR(IF(VLOOKUP(I89,'Section Master'!$A$14:$J$100,8,FALSE())="Excess over aggregate",IF(S89&gt;U89,"Threshold exceeded","Below threshold"),IF(VLOOKUP(I89,'Section Master'!$A$14:$J$100,8,FALSE())="Single or aggregate gate",IF(OR(Q89&gt;T89,S89&gt;U89),"Threshold exceeded","Below threshold"),IF(VLOOKUP(I89,'Section Master'!$A$14:$J$100,8,FALSE())="Aggregate gate",IF(S89&gt;U89,"Threshold exceeded","Below threshold"),IF(VLOOKUP(I89,'Section Master'!$A$14:$J$100,8,FALSE())="No threshold","Applicable","Manual review")))),"Manual review"))</f>
        <v/>
      </c>
      <c r="W89" s="46">
        <f>IFERROR(VLOOKUP(I89,'Section Master'!$A$14:$J$100,5,FALSE()),0)</f>
        <v>0</v>
      </c>
      <c r="X89" s="44"/>
      <c r="Y89" s="33" t="str">
        <f>IF(I89="","",IF(V89="Below threshold",0,ROUND(IF(IFERROR(VLOOKUP(I89,'Section Master'!$A$14:$J$100,8,FALSE()),"")="Excess over aggregate",MAX(0,S89-MAX(U89,R89)),Q89)*IF(X89&lt;&gt;"",X89,W89),0)))</f>
        <v/>
      </c>
      <c r="Z89" s="39"/>
      <c r="AA89" s="45" t="str">
        <f t="shared" si="20"/>
        <v/>
      </c>
      <c r="AB89" s="39"/>
      <c r="AC89" s="33">
        <f t="shared" si="21"/>
        <v>0</v>
      </c>
      <c r="AD89" s="33">
        <f t="shared" si="22"/>
        <v>0</v>
      </c>
      <c r="AE89" s="33">
        <f t="shared" si="23"/>
        <v>0</v>
      </c>
      <c r="AF89" s="37"/>
      <c r="AG89" s="31" t="str">
        <f t="shared" si="24"/>
        <v/>
      </c>
      <c r="AH89" s="31" t="str">
        <f t="shared" si="25"/>
        <v/>
      </c>
      <c r="AI89" s="37"/>
    </row>
    <row r="90" spans="1:35" ht="14.25" customHeight="1" x14ac:dyDescent="0.25">
      <c r="A90" s="38" t="str">
        <f t="shared" si="13"/>
        <v/>
      </c>
      <c r="B90" s="39"/>
      <c r="C90" s="39"/>
      <c r="D90" s="40" t="str">
        <f t="shared" si="14"/>
        <v/>
      </c>
      <c r="E90" s="38" t="str">
        <f t="shared" si="15"/>
        <v/>
      </c>
      <c r="F90" s="38" t="str">
        <f t="shared" si="16"/>
        <v/>
      </c>
      <c r="G90" s="37"/>
      <c r="H90" s="38" t="str">
        <f>IFERROR(VLOOKUP(G90,'Vendor Master'!$A$14:$I$213,2,FALSE()),"")</f>
        <v/>
      </c>
      <c r="I90" s="37"/>
      <c r="J90" s="41"/>
      <c r="K90" s="41"/>
      <c r="L90" s="41"/>
      <c r="M90" s="42">
        <f t="shared" si="17"/>
        <v>0</v>
      </c>
      <c r="N90" s="37"/>
      <c r="O90" s="37" t="s">
        <v>370</v>
      </c>
      <c r="P90" s="41"/>
      <c r="Q90" s="42">
        <f t="shared" si="18"/>
        <v>0</v>
      </c>
      <c r="R90" s="42">
        <f>IF(ROW()=14,0,IF(OR(G90="",I90="",D90=""),0,SUMIFS($Q$14:Q89,$G$14:G89,G90,$I$14:I89,I90,$D$14:D89,"&gt;="&amp;DATE(IF(MONTH(D90)&gt;=4,YEAR(D90),YEAR(D90)-1),4,1),$D$14:D89,"&lt;"&amp;DATE(IF(MONTH(D90)&gt;=4,YEAR(D90)+1,YEAR(D90)),4,1))))</f>
        <v>0</v>
      </c>
      <c r="S90" s="42">
        <f t="shared" si="19"/>
        <v>0</v>
      </c>
      <c r="T90" s="42">
        <f>IFERROR(VLOOKUP(I90,'Section Master'!$A$14:$J$100,6,FALSE()),0)</f>
        <v>0</v>
      </c>
      <c r="U90" s="42">
        <f>IFERROR(VLOOKUP(I90,'Section Master'!$A$14:$J$100,7,FALSE()),0)</f>
        <v>0</v>
      </c>
      <c r="V90" s="38" t="str">
        <f>IF(I90="","",IFERROR(IF(VLOOKUP(I90,'Section Master'!$A$14:$J$100,8,FALSE())="Excess over aggregate",IF(S90&gt;U90,"Threshold exceeded","Below threshold"),IF(VLOOKUP(I90,'Section Master'!$A$14:$J$100,8,FALSE())="Single or aggregate gate",IF(OR(Q90&gt;T90,S90&gt;U90),"Threshold exceeded","Below threshold"),IF(VLOOKUP(I90,'Section Master'!$A$14:$J$100,8,FALSE())="Aggregate gate",IF(S90&gt;U90,"Threshold exceeded","Below threshold"),IF(VLOOKUP(I90,'Section Master'!$A$14:$J$100,8,FALSE())="No threshold","Applicable","Manual review")))),"Manual review"))</f>
        <v/>
      </c>
      <c r="W90" s="43">
        <f>IFERROR(VLOOKUP(I90,'Section Master'!$A$14:$J$100,5,FALSE()),0)</f>
        <v>0</v>
      </c>
      <c r="X90" s="44"/>
      <c r="Y90" s="42" t="str">
        <f>IF(I90="","",IF(V90="Below threshold",0,ROUND(IF(IFERROR(VLOOKUP(I90,'Section Master'!$A$14:$J$100,8,FALSE()),"")="Excess over aggregate",MAX(0,S90-MAX(U90,R90)),Q90)*IF(X90&lt;&gt;"",X90,W90),0)))</f>
        <v/>
      </c>
      <c r="Z90" s="39"/>
      <c r="AA90" s="40" t="str">
        <f t="shared" si="20"/>
        <v/>
      </c>
      <c r="AB90" s="39"/>
      <c r="AC90" s="42">
        <f t="shared" si="21"/>
        <v>0</v>
      </c>
      <c r="AD90" s="42">
        <f t="shared" si="22"/>
        <v>0</v>
      </c>
      <c r="AE90" s="42">
        <f t="shared" si="23"/>
        <v>0</v>
      </c>
      <c r="AF90" s="37"/>
      <c r="AG90" s="38" t="str">
        <f t="shared" si="24"/>
        <v/>
      </c>
      <c r="AH90" s="38" t="str">
        <f t="shared" si="25"/>
        <v/>
      </c>
      <c r="AI90" s="37"/>
    </row>
    <row r="91" spans="1:35" ht="14.25" customHeight="1" x14ac:dyDescent="0.25">
      <c r="A91" s="31" t="str">
        <f t="shared" si="13"/>
        <v/>
      </c>
      <c r="B91" s="39"/>
      <c r="C91" s="39"/>
      <c r="D91" s="45" t="str">
        <f t="shared" si="14"/>
        <v/>
      </c>
      <c r="E91" s="31" t="str">
        <f t="shared" si="15"/>
        <v/>
      </c>
      <c r="F91" s="31" t="str">
        <f t="shared" si="16"/>
        <v/>
      </c>
      <c r="G91" s="37"/>
      <c r="H91" s="31" t="str">
        <f>IFERROR(VLOOKUP(G91,'Vendor Master'!$A$14:$I$213,2,FALSE()),"")</f>
        <v/>
      </c>
      <c r="I91" s="37"/>
      <c r="J91" s="41"/>
      <c r="K91" s="41"/>
      <c r="L91" s="41"/>
      <c r="M91" s="33">
        <f t="shared" si="17"/>
        <v>0</v>
      </c>
      <c r="N91" s="37"/>
      <c r="O91" s="37" t="s">
        <v>370</v>
      </c>
      <c r="P91" s="41"/>
      <c r="Q91" s="33">
        <f t="shared" si="18"/>
        <v>0</v>
      </c>
      <c r="R91" s="33">
        <f>IF(ROW()=14,0,IF(OR(G91="",I91="",D91=""),0,SUMIFS($Q$14:Q90,$G$14:G90,G91,$I$14:I90,I91,$D$14:D90,"&gt;="&amp;DATE(IF(MONTH(D91)&gt;=4,YEAR(D91),YEAR(D91)-1),4,1),$D$14:D90,"&lt;"&amp;DATE(IF(MONTH(D91)&gt;=4,YEAR(D91)+1,YEAR(D91)),4,1))))</f>
        <v>0</v>
      </c>
      <c r="S91" s="33">
        <f t="shared" si="19"/>
        <v>0</v>
      </c>
      <c r="T91" s="33">
        <f>IFERROR(VLOOKUP(I91,'Section Master'!$A$14:$J$100,6,FALSE()),0)</f>
        <v>0</v>
      </c>
      <c r="U91" s="33">
        <f>IFERROR(VLOOKUP(I91,'Section Master'!$A$14:$J$100,7,FALSE()),0)</f>
        <v>0</v>
      </c>
      <c r="V91" s="31" t="str">
        <f>IF(I91="","",IFERROR(IF(VLOOKUP(I91,'Section Master'!$A$14:$J$100,8,FALSE())="Excess over aggregate",IF(S91&gt;U91,"Threshold exceeded","Below threshold"),IF(VLOOKUP(I91,'Section Master'!$A$14:$J$100,8,FALSE())="Single or aggregate gate",IF(OR(Q91&gt;T91,S91&gt;U91),"Threshold exceeded","Below threshold"),IF(VLOOKUP(I91,'Section Master'!$A$14:$J$100,8,FALSE())="Aggregate gate",IF(S91&gt;U91,"Threshold exceeded","Below threshold"),IF(VLOOKUP(I91,'Section Master'!$A$14:$J$100,8,FALSE())="No threshold","Applicable","Manual review")))),"Manual review"))</f>
        <v/>
      </c>
      <c r="W91" s="46">
        <f>IFERROR(VLOOKUP(I91,'Section Master'!$A$14:$J$100,5,FALSE()),0)</f>
        <v>0</v>
      </c>
      <c r="X91" s="44"/>
      <c r="Y91" s="33" t="str">
        <f>IF(I91="","",IF(V91="Below threshold",0,ROUND(IF(IFERROR(VLOOKUP(I91,'Section Master'!$A$14:$J$100,8,FALSE()),"")="Excess over aggregate",MAX(0,S91-MAX(U91,R91)),Q91)*IF(X91&lt;&gt;"",X91,W91),0)))</f>
        <v/>
      </c>
      <c r="Z91" s="39"/>
      <c r="AA91" s="45" t="str">
        <f t="shared" si="20"/>
        <v/>
      </c>
      <c r="AB91" s="39"/>
      <c r="AC91" s="33">
        <f t="shared" si="21"/>
        <v>0</v>
      </c>
      <c r="AD91" s="33">
        <f t="shared" si="22"/>
        <v>0</v>
      </c>
      <c r="AE91" s="33">
        <f t="shared" si="23"/>
        <v>0</v>
      </c>
      <c r="AF91" s="37"/>
      <c r="AG91" s="31" t="str">
        <f t="shared" si="24"/>
        <v/>
      </c>
      <c r="AH91" s="31" t="str">
        <f t="shared" si="25"/>
        <v/>
      </c>
      <c r="AI91" s="37"/>
    </row>
    <row r="92" spans="1:35" ht="14.25" customHeight="1" x14ac:dyDescent="0.25">
      <c r="A92" s="38" t="str">
        <f t="shared" si="13"/>
        <v/>
      </c>
      <c r="B92" s="39"/>
      <c r="C92" s="39"/>
      <c r="D92" s="40" t="str">
        <f t="shared" si="14"/>
        <v/>
      </c>
      <c r="E92" s="38" t="str">
        <f t="shared" si="15"/>
        <v/>
      </c>
      <c r="F92" s="38" t="str">
        <f t="shared" si="16"/>
        <v/>
      </c>
      <c r="G92" s="37"/>
      <c r="H92" s="38" t="str">
        <f>IFERROR(VLOOKUP(G92,'Vendor Master'!$A$14:$I$213,2,FALSE()),"")</f>
        <v/>
      </c>
      <c r="I92" s="37"/>
      <c r="J92" s="41"/>
      <c r="K92" s="41"/>
      <c r="L92" s="41"/>
      <c r="M92" s="42">
        <f t="shared" si="17"/>
        <v>0</v>
      </c>
      <c r="N92" s="37"/>
      <c r="O92" s="37" t="s">
        <v>370</v>
      </c>
      <c r="P92" s="41"/>
      <c r="Q92" s="42">
        <f t="shared" si="18"/>
        <v>0</v>
      </c>
      <c r="R92" s="42">
        <f>IF(ROW()=14,0,IF(OR(G92="",I92="",D92=""),0,SUMIFS($Q$14:Q91,$G$14:G91,G92,$I$14:I91,I92,$D$14:D91,"&gt;="&amp;DATE(IF(MONTH(D92)&gt;=4,YEAR(D92),YEAR(D92)-1),4,1),$D$14:D91,"&lt;"&amp;DATE(IF(MONTH(D92)&gt;=4,YEAR(D92)+1,YEAR(D92)),4,1))))</f>
        <v>0</v>
      </c>
      <c r="S92" s="42">
        <f t="shared" si="19"/>
        <v>0</v>
      </c>
      <c r="T92" s="42">
        <f>IFERROR(VLOOKUP(I92,'Section Master'!$A$14:$J$100,6,FALSE()),0)</f>
        <v>0</v>
      </c>
      <c r="U92" s="42">
        <f>IFERROR(VLOOKUP(I92,'Section Master'!$A$14:$J$100,7,FALSE()),0)</f>
        <v>0</v>
      </c>
      <c r="V92" s="38" t="str">
        <f>IF(I92="","",IFERROR(IF(VLOOKUP(I92,'Section Master'!$A$14:$J$100,8,FALSE())="Excess over aggregate",IF(S92&gt;U92,"Threshold exceeded","Below threshold"),IF(VLOOKUP(I92,'Section Master'!$A$14:$J$100,8,FALSE())="Single or aggregate gate",IF(OR(Q92&gt;T92,S92&gt;U92),"Threshold exceeded","Below threshold"),IF(VLOOKUP(I92,'Section Master'!$A$14:$J$100,8,FALSE())="Aggregate gate",IF(S92&gt;U92,"Threshold exceeded","Below threshold"),IF(VLOOKUP(I92,'Section Master'!$A$14:$J$100,8,FALSE())="No threshold","Applicable","Manual review")))),"Manual review"))</f>
        <v/>
      </c>
      <c r="W92" s="43">
        <f>IFERROR(VLOOKUP(I92,'Section Master'!$A$14:$J$100,5,FALSE()),0)</f>
        <v>0</v>
      </c>
      <c r="X92" s="44"/>
      <c r="Y92" s="42" t="str">
        <f>IF(I92="","",IF(V92="Below threshold",0,ROUND(IF(IFERROR(VLOOKUP(I92,'Section Master'!$A$14:$J$100,8,FALSE()),"")="Excess over aggregate",MAX(0,S92-MAX(U92,R92)),Q92)*IF(X92&lt;&gt;"",X92,W92),0)))</f>
        <v/>
      </c>
      <c r="Z92" s="39"/>
      <c r="AA92" s="40" t="str">
        <f t="shared" si="20"/>
        <v/>
      </c>
      <c r="AB92" s="39"/>
      <c r="AC92" s="42">
        <f t="shared" si="21"/>
        <v>0</v>
      </c>
      <c r="AD92" s="42">
        <f t="shared" si="22"/>
        <v>0</v>
      </c>
      <c r="AE92" s="42">
        <f t="shared" si="23"/>
        <v>0</v>
      </c>
      <c r="AF92" s="37"/>
      <c r="AG92" s="38" t="str">
        <f t="shared" si="24"/>
        <v/>
      </c>
      <c r="AH92" s="38" t="str">
        <f t="shared" si="25"/>
        <v/>
      </c>
      <c r="AI92" s="37"/>
    </row>
    <row r="93" spans="1:35" ht="14.25" customHeight="1" x14ac:dyDescent="0.25">
      <c r="A93" s="31" t="str">
        <f t="shared" si="13"/>
        <v/>
      </c>
      <c r="B93" s="39"/>
      <c r="C93" s="39"/>
      <c r="D93" s="45" t="str">
        <f t="shared" si="14"/>
        <v/>
      </c>
      <c r="E93" s="31" t="str">
        <f t="shared" si="15"/>
        <v/>
      </c>
      <c r="F93" s="31" t="str">
        <f t="shared" si="16"/>
        <v/>
      </c>
      <c r="G93" s="37"/>
      <c r="H93" s="31" t="str">
        <f>IFERROR(VLOOKUP(G93,'Vendor Master'!$A$14:$I$213,2,FALSE()),"")</f>
        <v/>
      </c>
      <c r="I93" s="37"/>
      <c r="J93" s="41"/>
      <c r="K93" s="41"/>
      <c r="L93" s="41"/>
      <c r="M93" s="33">
        <f t="shared" si="17"/>
        <v>0</v>
      </c>
      <c r="N93" s="37"/>
      <c r="O93" s="37" t="s">
        <v>370</v>
      </c>
      <c r="P93" s="41"/>
      <c r="Q93" s="33">
        <f t="shared" si="18"/>
        <v>0</v>
      </c>
      <c r="R93" s="33">
        <f>IF(ROW()=14,0,IF(OR(G93="",I93="",D93=""),0,SUMIFS($Q$14:Q92,$G$14:G92,G93,$I$14:I92,I93,$D$14:D92,"&gt;="&amp;DATE(IF(MONTH(D93)&gt;=4,YEAR(D93),YEAR(D93)-1),4,1),$D$14:D92,"&lt;"&amp;DATE(IF(MONTH(D93)&gt;=4,YEAR(D93)+1,YEAR(D93)),4,1))))</f>
        <v>0</v>
      </c>
      <c r="S93" s="33">
        <f t="shared" si="19"/>
        <v>0</v>
      </c>
      <c r="T93" s="33">
        <f>IFERROR(VLOOKUP(I93,'Section Master'!$A$14:$J$100,6,FALSE()),0)</f>
        <v>0</v>
      </c>
      <c r="U93" s="33">
        <f>IFERROR(VLOOKUP(I93,'Section Master'!$A$14:$J$100,7,FALSE()),0)</f>
        <v>0</v>
      </c>
      <c r="V93" s="31" t="str">
        <f>IF(I93="","",IFERROR(IF(VLOOKUP(I93,'Section Master'!$A$14:$J$100,8,FALSE())="Excess over aggregate",IF(S93&gt;U93,"Threshold exceeded","Below threshold"),IF(VLOOKUP(I93,'Section Master'!$A$14:$J$100,8,FALSE())="Single or aggregate gate",IF(OR(Q93&gt;T93,S93&gt;U93),"Threshold exceeded","Below threshold"),IF(VLOOKUP(I93,'Section Master'!$A$14:$J$100,8,FALSE())="Aggregate gate",IF(S93&gt;U93,"Threshold exceeded","Below threshold"),IF(VLOOKUP(I93,'Section Master'!$A$14:$J$100,8,FALSE())="No threshold","Applicable","Manual review")))),"Manual review"))</f>
        <v/>
      </c>
      <c r="W93" s="46">
        <f>IFERROR(VLOOKUP(I93,'Section Master'!$A$14:$J$100,5,FALSE()),0)</f>
        <v>0</v>
      </c>
      <c r="X93" s="44"/>
      <c r="Y93" s="33" t="str">
        <f>IF(I93="","",IF(V93="Below threshold",0,ROUND(IF(IFERROR(VLOOKUP(I93,'Section Master'!$A$14:$J$100,8,FALSE()),"")="Excess over aggregate",MAX(0,S93-MAX(U93,R93)),Q93)*IF(X93&lt;&gt;"",X93,W93),0)))</f>
        <v/>
      </c>
      <c r="Z93" s="39"/>
      <c r="AA93" s="45" t="str">
        <f t="shared" si="20"/>
        <v/>
      </c>
      <c r="AB93" s="39"/>
      <c r="AC93" s="33">
        <f t="shared" si="21"/>
        <v>0</v>
      </c>
      <c r="AD93" s="33">
        <f t="shared" si="22"/>
        <v>0</v>
      </c>
      <c r="AE93" s="33">
        <f t="shared" si="23"/>
        <v>0</v>
      </c>
      <c r="AF93" s="37"/>
      <c r="AG93" s="31" t="str">
        <f t="shared" si="24"/>
        <v/>
      </c>
      <c r="AH93" s="31" t="str">
        <f t="shared" si="25"/>
        <v/>
      </c>
      <c r="AI93" s="37"/>
    </row>
    <row r="94" spans="1:35" ht="14.25" customHeight="1" x14ac:dyDescent="0.25">
      <c r="A94" s="38" t="str">
        <f t="shared" si="13"/>
        <v/>
      </c>
      <c r="B94" s="39"/>
      <c r="C94" s="39"/>
      <c r="D94" s="40" t="str">
        <f t="shared" si="14"/>
        <v/>
      </c>
      <c r="E94" s="38" t="str">
        <f t="shared" si="15"/>
        <v/>
      </c>
      <c r="F94" s="38" t="str">
        <f t="shared" si="16"/>
        <v/>
      </c>
      <c r="G94" s="37"/>
      <c r="H94" s="38" t="str">
        <f>IFERROR(VLOOKUP(G94,'Vendor Master'!$A$14:$I$213,2,FALSE()),"")</f>
        <v/>
      </c>
      <c r="I94" s="37"/>
      <c r="J94" s="41"/>
      <c r="K94" s="41"/>
      <c r="L94" s="41"/>
      <c r="M94" s="42">
        <f t="shared" si="17"/>
        <v>0</v>
      </c>
      <c r="N94" s="37"/>
      <c r="O94" s="37" t="s">
        <v>370</v>
      </c>
      <c r="P94" s="41"/>
      <c r="Q94" s="42">
        <f t="shared" si="18"/>
        <v>0</v>
      </c>
      <c r="R94" s="42">
        <f>IF(ROW()=14,0,IF(OR(G94="",I94="",D94=""),0,SUMIFS($Q$14:Q93,$G$14:G93,G94,$I$14:I93,I94,$D$14:D93,"&gt;="&amp;DATE(IF(MONTH(D94)&gt;=4,YEAR(D94),YEAR(D94)-1),4,1),$D$14:D93,"&lt;"&amp;DATE(IF(MONTH(D94)&gt;=4,YEAR(D94)+1,YEAR(D94)),4,1))))</f>
        <v>0</v>
      </c>
      <c r="S94" s="42">
        <f t="shared" si="19"/>
        <v>0</v>
      </c>
      <c r="T94" s="42">
        <f>IFERROR(VLOOKUP(I94,'Section Master'!$A$14:$J$100,6,FALSE()),0)</f>
        <v>0</v>
      </c>
      <c r="U94" s="42">
        <f>IFERROR(VLOOKUP(I94,'Section Master'!$A$14:$J$100,7,FALSE()),0)</f>
        <v>0</v>
      </c>
      <c r="V94" s="38" t="str">
        <f>IF(I94="","",IFERROR(IF(VLOOKUP(I94,'Section Master'!$A$14:$J$100,8,FALSE())="Excess over aggregate",IF(S94&gt;U94,"Threshold exceeded","Below threshold"),IF(VLOOKUP(I94,'Section Master'!$A$14:$J$100,8,FALSE())="Single or aggregate gate",IF(OR(Q94&gt;T94,S94&gt;U94),"Threshold exceeded","Below threshold"),IF(VLOOKUP(I94,'Section Master'!$A$14:$J$100,8,FALSE())="Aggregate gate",IF(S94&gt;U94,"Threshold exceeded","Below threshold"),IF(VLOOKUP(I94,'Section Master'!$A$14:$J$100,8,FALSE())="No threshold","Applicable","Manual review")))),"Manual review"))</f>
        <v/>
      </c>
      <c r="W94" s="43">
        <f>IFERROR(VLOOKUP(I94,'Section Master'!$A$14:$J$100,5,FALSE()),0)</f>
        <v>0</v>
      </c>
      <c r="X94" s="44"/>
      <c r="Y94" s="42" t="str">
        <f>IF(I94="","",IF(V94="Below threshold",0,ROUND(IF(IFERROR(VLOOKUP(I94,'Section Master'!$A$14:$J$100,8,FALSE()),"")="Excess over aggregate",MAX(0,S94-MAX(U94,R94)),Q94)*IF(X94&lt;&gt;"",X94,W94),0)))</f>
        <v/>
      </c>
      <c r="Z94" s="39"/>
      <c r="AA94" s="40" t="str">
        <f t="shared" si="20"/>
        <v/>
      </c>
      <c r="AB94" s="39"/>
      <c r="AC94" s="42">
        <f t="shared" si="21"/>
        <v>0</v>
      </c>
      <c r="AD94" s="42">
        <f t="shared" si="22"/>
        <v>0</v>
      </c>
      <c r="AE94" s="42">
        <f t="shared" si="23"/>
        <v>0</v>
      </c>
      <c r="AF94" s="37"/>
      <c r="AG94" s="38" t="str">
        <f t="shared" si="24"/>
        <v/>
      </c>
      <c r="AH94" s="38" t="str">
        <f t="shared" si="25"/>
        <v/>
      </c>
      <c r="AI94" s="37"/>
    </row>
    <row r="95" spans="1:35" ht="14.25" customHeight="1" x14ac:dyDescent="0.25">
      <c r="A95" s="31" t="str">
        <f t="shared" si="13"/>
        <v/>
      </c>
      <c r="B95" s="39"/>
      <c r="C95" s="39"/>
      <c r="D95" s="45" t="str">
        <f t="shared" si="14"/>
        <v/>
      </c>
      <c r="E95" s="31" t="str">
        <f t="shared" si="15"/>
        <v/>
      </c>
      <c r="F95" s="31" t="str">
        <f t="shared" si="16"/>
        <v/>
      </c>
      <c r="G95" s="37"/>
      <c r="H95" s="31" t="str">
        <f>IFERROR(VLOOKUP(G95,'Vendor Master'!$A$14:$I$213,2,FALSE()),"")</f>
        <v/>
      </c>
      <c r="I95" s="37"/>
      <c r="J95" s="41"/>
      <c r="K95" s="41"/>
      <c r="L95" s="41"/>
      <c r="M95" s="33">
        <f t="shared" si="17"/>
        <v>0</v>
      </c>
      <c r="N95" s="37"/>
      <c r="O95" s="37" t="s">
        <v>370</v>
      </c>
      <c r="P95" s="41"/>
      <c r="Q95" s="33">
        <f t="shared" si="18"/>
        <v>0</v>
      </c>
      <c r="R95" s="33">
        <f>IF(ROW()=14,0,IF(OR(G95="",I95="",D95=""),0,SUMIFS($Q$14:Q94,$G$14:G94,G95,$I$14:I94,I95,$D$14:D94,"&gt;="&amp;DATE(IF(MONTH(D95)&gt;=4,YEAR(D95),YEAR(D95)-1),4,1),$D$14:D94,"&lt;"&amp;DATE(IF(MONTH(D95)&gt;=4,YEAR(D95)+1,YEAR(D95)),4,1))))</f>
        <v>0</v>
      </c>
      <c r="S95" s="33">
        <f t="shared" si="19"/>
        <v>0</v>
      </c>
      <c r="T95" s="33">
        <f>IFERROR(VLOOKUP(I95,'Section Master'!$A$14:$J$100,6,FALSE()),0)</f>
        <v>0</v>
      </c>
      <c r="U95" s="33">
        <f>IFERROR(VLOOKUP(I95,'Section Master'!$A$14:$J$100,7,FALSE()),0)</f>
        <v>0</v>
      </c>
      <c r="V95" s="31" t="str">
        <f>IF(I95="","",IFERROR(IF(VLOOKUP(I95,'Section Master'!$A$14:$J$100,8,FALSE())="Excess over aggregate",IF(S95&gt;U95,"Threshold exceeded","Below threshold"),IF(VLOOKUP(I95,'Section Master'!$A$14:$J$100,8,FALSE())="Single or aggregate gate",IF(OR(Q95&gt;T95,S95&gt;U95),"Threshold exceeded","Below threshold"),IF(VLOOKUP(I95,'Section Master'!$A$14:$J$100,8,FALSE())="Aggregate gate",IF(S95&gt;U95,"Threshold exceeded","Below threshold"),IF(VLOOKUP(I95,'Section Master'!$A$14:$J$100,8,FALSE())="No threshold","Applicable","Manual review")))),"Manual review"))</f>
        <v/>
      </c>
      <c r="W95" s="46">
        <f>IFERROR(VLOOKUP(I95,'Section Master'!$A$14:$J$100,5,FALSE()),0)</f>
        <v>0</v>
      </c>
      <c r="X95" s="44"/>
      <c r="Y95" s="33" t="str">
        <f>IF(I95="","",IF(V95="Below threshold",0,ROUND(IF(IFERROR(VLOOKUP(I95,'Section Master'!$A$14:$J$100,8,FALSE()),"")="Excess over aggregate",MAX(0,S95-MAX(U95,R95)),Q95)*IF(X95&lt;&gt;"",X95,W95),0)))</f>
        <v/>
      </c>
      <c r="Z95" s="39"/>
      <c r="AA95" s="45" t="str">
        <f t="shared" si="20"/>
        <v/>
      </c>
      <c r="AB95" s="39"/>
      <c r="AC95" s="33">
        <f t="shared" si="21"/>
        <v>0</v>
      </c>
      <c r="AD95" s="33">
        <f t="shared" si="22"/>
        <v>0</v>
      </c>
      <c r="AE95" s="33">
        <f t="shared" si="23"/>
        <v>0</v>
      </c>
      <c r="AF95" s="37"/>
      <c r="AG95" s="31" t="str">
        <f t="shared" si="24"/>
        <v/>
      </c>
      <c r="AH95" s="31" t="str">
        <f t="shared" si="25"/>
        <v/>
      </c>
      <c r="AI95" s="37"/>
    </row>
    <row r="96" spans="1:35" ht="14.25" customHeight="1" x14ac:dyDescent="0.25">
      <c r="A96" s="38" t="str">
        <f t="shared" si="13"/>
        <v/>
      </c>
      <c r="B96" s="39"/>
      <c r="C96" s="39"/>
      <c r="D96" s="40" t="str">
        <f t="shared" si="14"/>
        <v/>
      </c>
      <c r="E96" s="38" t="str">
        <f t="shared" si="15"/>
        <v/>
      </c>
      <c r="F96" s="38" t="str">
        <f t="shared" si="16"/>
        <v/>
      </c>
      <c r="G96" s="37"/>
      <c r="H96" s="38" t="str">
        <f>IFERROR(VLOOKUP(G96,'Vendor Master'!$A$14:$I$213,2,FALSE()),"")</f>
        <v/>
      </c>
      <c r="I96" s="37"/>
      <c r="J96" s="41"/>
      <c r="K96" s="41"/>
      <c r="L96" s="41"/>
      <c r="M96" s="42">
        <f t="shared" si="17"/>
        <v>0</v>
      </c>
      <c r="N96" s="37"/>
      <c r="O96" s="37" t="s">
        <v>370</v>
      </c>
      <c r="P96" s="41"/>
      <c r="Q96" s="42">
        <f t="shared" si="18"/>
        <v>0</v>
      </c>
      <c r="R96" s="42">
        <f>IF(ROW()=14,0,IF(OR(G96="",I96="",D96=""),0,SUMIFS($Q$14:Q95,$G$14:G95,G96,$I$14:I95,I96,$D$14:D95,"&gt;="&amp;DATE(IF(MONTH(D96)&gt;=4,YEAR(D96),YEAR(D96)-1),4,1),$D$14:D95,"&lt;"&amp;DATE(IF(MONTH(D96)&gt;=4,YEAR(D96)+1,YEAR(D96)),4,1))))</f>
        <v>0</v>
      </c>
      <c r="S96" s="42">
        <f t="shared" si="19"/>
        <v>0</v>
      </c>
      <c r="T96" s="42">
        <f>IFERROR(VLOOKUP(I96,'Section Master'!$A$14:$J$100,6,FALSE()),0)</f>
        <v>0</v>
      </c>
      <c r="U96" s="42">
        <f>IFERROR(VLOOKUP(I96,'Section Master'!$A$14:$J$100,7,FALSE()),0)</f>
        <v>0</v>
      </c>
      <c r="V96" s="38" t="str">
        <f>IF(I96="","",IFERROR(IF(VLOOKUP(I96,'Section Master'!$A$14:$J$100,8,FALSE())="Excess over aggregate",IF(S96&gt;U96,"Threshold exceeded","Below threshold"),IF(VLOOKUP(I96,'Section Master'!$A$14:$J$100,8,FALSE())="Single or aggregate gate",IF(OR(Q96&gt;T96,S96&gt;U96),"Threshold exceeded","Below threshold"),IF(VLOOKUP(I96,'Section Master'!$A$14:$J$100,8,FALSE())="Aggregate gate",IF(S96&gt;U96,"Threshold exceeded","Below threshold"),IF(VLOOKUP(I96,'Section Master'!$A$14:$J$100,8,FALSE())="No threshold","Applicable","Manual review")))),"Manual review"))</f>
        <v/>
      </c>
      <c r="W96" s="43">
        <f>IFERROR(VLOOKUP(I96,'Section Master'!$A$14:$J$100,5,FALSE()),0)</f>
        <v>0</v>
      </c>
      <c r="X96" s="44"/>
      <c r="Y96" s="42" t="str">
        <f>IF(I96="","",IF(V96="Below threshold",0,ROUND(IF(IFERROR(VLOOKUP(I96,'Section Master'!$A$14:$J$100,8,FALSE()),"")="Excess over aggregate",MAX(0,S96-MAX(U96,R96)),Q96)*IF(X96&lt;&gt;"",X96,W96),0)))</f>
        <v/>
      </c>
      <c r="Z96" s="39"/>
      <c r="AA96" s="40" t="str">
        <f t="shared" si="20"/>
        <v/>
      </c>
      <c r="AB96" s="39"/>
      <c r="AC96" s="42">
        <f t="shared" si="21"/>
        <v>0</v>
      </c>
      <c r="AD96" s="42">
        <f t="shared" si="22"/>
        <v>0</v>
      </c>
      <c r="AE96" s="42">
        <f t="shared" si="23"/>
        <v>0</v>
      </c>
      <c r="AF96" s="37"/>
      <c r="AG96" s="38" t="str">
        <f t="shared" si="24"/>
        <v/>
      </c>
      <c r="AH96" s="38" t="str">
        <f t="shared" si="25"/>
        <v/>
      </c>
      <c r="AI96" s="37"/>
    </row>
    <row r="97" spans="1:35" ht="14.25" customHeight="1" x14ac:dyDescent="0.25">
      <c r="A97" s="31" t="str">
        <f t="shared" si="13"/>
        <v/>
      </c>
      <c r="B97" s="39"/>
      <c r="C97" s="39"/>
      <c r="D97" s="45" t="str">
        <f t="shared" si="14"/>
        <v/>
      </c>
      <c r="E97" s="31" t="str">
        <f t="shared" si="15"/>
        <v/>
      </c>
      <c r="F97" s="31" t="str">
        <f t="shared" si="16"/>
        <v/>
      </c>
      <c r="G97" s="37"/>
      <c r="H97" s="31" t="str">
        <f>IFERROR(VLOOKUP(G97,'Vendor Master'!$A$14:$I$213,2,FALSE()),"")</f>
        <v/>
      </c>
      <c r="I97" s="37"/>
      <c r="J97" s="41"/>
      <c r="K97" s="41"/>
      <c r="L97" s="41"/>
      <c r="M97" s="33">
        <f t="shared" si="17"/>
        <v>0</v>
      </c>
      <c r="N97" s="37"/>
      <c r="O97" s="37" t="s">
        <v>370</v>
      </c>
      <c r="P97" s="41"/>
      <c r="Q97" s="33">
        <f t="shared" si="18"/>
        <v>0</v>
      </c>
      <c r="R97" s="33">
        <f>IF(ROW()=14,0,IF(OR(G97="",I97="",D97=""),0,SUMIFS($Q$14:Q96,$G$14:G96,G97,$I$14:I96,I97,$D$14:D96,"&gt;="&amp;DATE(IF(MONTH(D97)&gt;=4,YEAR(D97),YEAR(D97)-1),4,1),$D$14:D96,"&lt;"&amp;DATE(IF(MONTH(D97)&gt;=4,YEAR(D97)+1,YEAR(D97)),4,1))))</f>
        <v>0</v>
      </c>
      <c r="S97" s="33">
        <f t="shared" si="19"/>
        <v>0</v>
      </c>
      <c r="T97" s="33">
        <f>IFERROR(VLOOKUP(I97,'Section Master'!$A$14:$J$100,6,FALSE()),0)</f>
        <v>0</v>
      </c>
      <c r="U97" s="33">
        <f>IFERROR(VLOOKUP(I97,'Section Master'!$A$14:$J$100,7,FALSE()),0)</f>
        <v>0</v>
      </c>
      <c r="V97" s="31" t="str">
        <f>IF(I97="","",IFERROR(IF(VLOOKUP(I97,'Section Master'!$A$14:$J$100,8,FALSE())="Excess over aggregate",IF(S97&gt;U97,"Threshold exceeded","Below threshold"),IF(VLOOKUP(I97,'Section Master'!$A$14:$J$100,8,FALSE())="Single or aggregate gate",IF(OR(Q97&gt;T97,S97&gt;U97),"Threshold exceeded","Below threshold"),IF(VLOOKUP(I97,'Section Master'!$A$14:$J$100,8,FALSE())="Aggregate gate",IF(S97&gt;U97,"Threshold exceeded","Below threshold"),IF(VLOOKUP(I97,'Section Master'!$A$14:$J$100,8,FALSE())="No threshold","Applicable","Manual review")))),"Manual review"))</f>
        <v/>
      </c>
      <c r="W97" s="46">
        <f>IFERROR(VLOOKUP(I97,'Section Master'!$A$14:$J$100,5,FALSE()),0)</f>
        <v>0</v>
      </c>
      <c r="X97" s="44"/>
      <c r="Y97" s="33" t="str">
        <f>IF(I97="","",IF(V97="Below threshold",0,ROUND(IF(IFERROR(VLOOKUP(I97,'Section Master'!$A$14:$J$100,8,FALSE()),"")="Excess over aggregate",MAX(0,S97-MAX(U97,R97)),Q97)*IF(X97&lt;&gt;"",X97,W97),0)))</f>
        <v/>
      </c>
      <c r="Z97" s="39"/>
      <c r="AA97" s="45" t="str">
        <f t="shared" si="20"/>
        <v/>
      </c>
      <c r="AB97" s="39"/>
      <c r="AC97" s="33">
        <f t="shared" si="21"/>
        <v>0</v>
      </c>
      <c r="AD97" s="33">
        <f t="shared" si="22"/>
        <v>0</v>
      </c>
      <c r="AE97" s="33">
        <f t="shared" si="23"/>
        <v>0</v>
      </c>
      <c r="AF97" s="37"/>
      <c r="AG97" s="31" t="str">
        <f t="shared" si="24"/>
        <v/>
      </c>
      <c r="AH97" s="31" t="str">
        <f t="shared" si="25"/>
        <v/>
      </c>
      <c r="AI97" s="37"/>
    </row>
    <row r="98" spans="1:35" ht="14.25" customHeight="1" x14ac:dyDescent="0.25">
      <c r="A98" s="38" t="str">
        <f t="shared" si="13"/>
        <v/>
      </c>
      <c r="B98" s="39"/>
      <c r="C98" s="39"/>
      <c r="D98" s="40" t="str">
        <f t="shared" si="14"/>
        <v/>
      </c>
      <c r="E98" s="38" t="str">
        <f t="shared" si="15"/>
        <v/>
      </c>
      <c r="F98" s="38" t="str">
        <f t="shared" si="16"/>
        <v/>
      </c>
      <c r="G98" s="37"/>
      <c r="H98" s="38" t="str">
        <f>IFERROR(VLOOKUP(G98,'Vendor Master'!$A$14:$I$213,2,FALSE()),"")</f>
        <v/>
      </c>
      <c r="I98" s="37"/>
      <c r="J98" s="41"/>
      <c r="K98" s="41"/>
      <c r="L98" s="41"/>
      <c r="M98" s="42">
        <f t="shared" si="17"/>
        <v>0</v>
      </c>
      <c r="N98" s="37"/>
      <c r="O98" s="37" t="s">
        <v>370</v>
      </c>
      <c r="P98" s="41"/>
      <c r="Q98" s="42">
        <f t="shared" si="18"/>
        <v>0</v>
      </c>
      <c r="R98" s="42">
        <f>IF(ROW()=14,0,IF(OR(G98="",I98="",D98=""),0,SUMIFS($Q$14:Q97,$G$14:G97,G98,$I$14:I97,I98,$D$14:D97,"&gt;="&amp;DATE(IF(MONTH(D98)&gt;=4,YEAR(D98),YEAR(D98)-1),4,1),$D$14:D97,"&lt;"&amp;DATE(IF(MONTH(D98)&gt;=4,YEAR(D98)+1,YEAR(D98)),4,1))))</f>
        <v>0</v>
      </c>
      <c r="S98" s="42">
        <f t="shared" si="19"/>
        <v>0</v>
      </c>
      <c r="T98" s="42">
        <f>IFERROR(VLOOKUP(I98,'Section Master'!$A$14:$J$100,6,FALSE()),0)</f>
        <v>0</v>
      </c>
      <c r="U98" s="42">
        <f>IFERROR(VLOOKUP(I98,'Section Master'!$A$14:$J$100,7,FALSE()),0)</f>
        <v>0</v>
      </c>
      <c r="V98" s="38" t="str">
        <f>IF(I98="","",IFERROR(IF(VLOOKUP(I98,'Section Master'!$A$14:$J$100,8,FALSE())="Excess over aggregate",IF(S98&gt;U98,"Threshold exceeded","Below threshold"),IF(VLOOKUP(I98,'Section Master'!$A$14:$J$100,8,FALSE())="Single or aggregate gate",IF(OR(Q98&gt;T98,S98&gt;U98),"Threshold exceeded","Below threshold"),IF(VLOOKUP(I98,'Section Master'!$A$14:$J$100,8,FALSE())="Aggregate gate",IF(S98&gt;U98,"Threshold exceeded","Below threshold"),IF(VLOOKUP(I98,'Section Master'!$A$14:$J$100,8,FALSE())="No threshold","Applicable","Manual review")))),"Manual review"))</f>
        <v/>
      </c>
      <c r="W98" s="43">
        <f>IFERROR(VLOOKUP(I98,'Section Master'!$A$14:$J$100,5,FALSE()),0)</f>
        <v>0</v>
      </c>
      <c r="X98" s="44"/>
      <c r="Y98" s="42" t="str">
        <f>IF(I98="","",IF(V98="Below threshold",0,ROUND(IF(IFERROR(VLOOKUP(I98,'Section Master'!$A$14:$J$100,8,FALSE()),"")="Excess over aggregate",MAX(0,S98-MAX(U98,R98)),Q98)*IF(X98&lt;&gt;"",X98,W98),0)))</f>
        <v/>
      </c>
      <c r="Z98" s="39"/>
      <c r="AA98" s="40" t="str">
        <f t="shared" si="20"/>
        <v/>
      </c>
      <c r="AB98" s="39"/>
      <c r="AC98" s="42">
        <f t="shared" si="21"/>
        <v>0</v>
      </c>
      <c r="AD98" s="42">
        <f t="shared" si="22"/>
        <v>0</v>
      </c>
      <c r="AE98" s="42">
        <f t="shared" si="23"/>
        <v>0</v>
      </c>
      <c r="AF98" s="37"/>
      <c r="AG98" s="38" t="str">
        <f t="shared" si="24"/>
        <v/>
      </c>
      <c r="AH98" s="38" t="str">
        <f t="shared" si="25"/>
        <v/>
      </c>
      <c r="AI98" s="37"/>
    </row>
    <row r="99" spans="1:35" ht="14.25" customHeight="1" x14ac:dyDescent="0.25">
      <c r="A99" s="31" t="str">
        <f t="shared" si="13"/>
        <v/>
      </c>
      <c r="B99" s="39"/>
      <c r="C99" s="39"/>
      <c r="D99" s="45" t="str">
        <f t="shared" si="14"/>
        <v/>
      </c>
      <c r="E99" s="31" t="str">
        <f t="shared" si="15"/>
        <v/>
      </c>
      <c r="F99" s="31" t="str">
        <f t="shared" si="16"/>
        <v/>
      </c>
      <c r="G99" s="37"/>
      <c r="H99" s="31" t="str">
        <f>IFERROR(VLOOKUP(G99,'Vendor Master'!$A$14:$I$213,2,FALSE()),"")</f>
        <v/>
      </c>
      <c r="I99" s="37"/>
      <c r="J99" s="41"/>
      <c r="K99" s="41"/>
      <c r="L99" s="41"/>
      <c r="M99" s="33">
        <f t="shared" si="17"/>
        <v>0</v>
      </c>
      <c r="N99" s="37"/>
      <c r="O99" s="37" t="s">
        <v>370</v>
      </c>
      <c r="P99" s="41"/>
      <c r="Q99" s="33">
        <f t="shared" si="18"/>
        <v>0</v>
      </c>
      <c r="R99" s="33">
        <f>IF(ROW()=14,0,IF(OR(G99="",I99="",D99=""),0,SUMIFS($Q$14:Q98,$G$14:G98,G99,$I$14:I98,I99,$D$14:D98,"&gt;="&amp;DATE(IF(MONTH(D99)&gt;=4,YEAR(D99),YEAR(D99)-1),4,1),$D$14:D98,"&lt;"&amp;DATE(IF(MONTH(D99)&gt;=4,YEAR(D99)+1,YEAR(D99)),4,1))))</f>
        <v>0</v>
      </c>
      <c r="S99" s="33">
        <f t="shared" si="19"/>
        <v>0</v>
      </c>
      <c r="T99" s="33">
        <f>IFERROR(VLOOKUP(I99,'Section Master'!$A$14:$J$100,6,FALSE()),0)</f>
        <v>0</v>
      </c>
      <c r="U99" s="33">
        <f>IFERROR(VLOOKUP(I99,'Section Master'!$A$14:$J$100,7,FALSE()),0)</f>
        <v>0</v>
      </c>
      <c r="V99" s="31" t="str">
        <f>IF(I99="","",IFERROR(IF(VLOOKUP(I99,'Section Master'!$A$14:$J$100,8,FALSE())="Excess over aggregate",IF(S99&gt;U99,"Threshold exceeded","Below threshold"),IF(VLOOKUP(I99,'Section Master'!$A$14:$J$100,8,FALSE())="Single or aggregate gate",IF(OR(Q99&gt;T99,S99&gt;U99),"Threshold exceeded","Below threshold"),IF(VLOOKUP(I99,'Section Master'!$A$14:$J$100,8,FALSE())="Aggregate gate",IF(S99&gt;U99,"Threshold exceeded","Below threshold"),IF(VLOOKUP(I99,'Section Master'!$A$14:$J$100,8,FALSE())="No threshold","Applicable","Manual review")))),"Manual review"))</f>
        <v/>
      </c>
      <c r="W99" s="46">
        <f>IFERROR(VLOOKUP(I99,'Section Master'!$A$14:$J$100,5,FALSE()),0)</f>
        <v>0</v>
      </c>
      <c r="X99" s="44"/>
      <c r="Y99" s="33" t="str">
        <f>IF(I99="","",IF(V99="Below threshold",0,ROUND(IF(IFERROR(VLOOKUP(I99,'Section Master'!$A$14:$J$100,8,FALSE()),"")="Excess over aggregate",MAX(0,S99-MAX(U99,R99)),Q99)*IF(X99&lt;&gt;"",X99,W99),0)))</f>
        <v/>
      </c>
      <c r="Z99" s="39"/>
      <c r="AA99" s="45" t="str">
        <f t="shared" si="20"/>
        <v/>
      </c>
      <c r="AB99" s="39"/>
      <c r="AC99" s="33">
        <f t="shared" si="21"/>
        <v>0</v>
      </c>
      <c r="AD99" s="33">
        <f t="shared" si="22"/>
        <v>0</v>
      </c>
      <c r="AE99" s="33">
        <f t="shared" si="23"/>
        <v>0</v>
      </c>
      <c r="AF99" s="37"/>
      <c r="AG99" s="31" t="str">
        <f t="shared" si="24"/>
        <v/>
      </c>
      <c r="AH99" s="31" t="str">
        <f t="shared" si="25"/>
        <v/>
      </c>
      <c r="AI99" s="37"/>
    </row>
    <row r="100" spans="1:35" ht="14.25" customHeight="1" x14ac:dyDescent="0.25">
      <c r="A100" s="38" t="str">
        <f t="shared" si="13"/>
        <v/>
      </c>
      <c r="B100" s="39"/>
      <c r="C100" s="39"/>
      <c r="D100" s="40" t="str">
        <f t="shared" si="14"/>
        <v/>
      </c>
      <c r="E100" s="38" t="str">
        <f t="shared" si="15"/>
        <v/>
      </c>
      <c r="F100" s="38" t="str">
        <f t="shared" si="16"/>
        <v/>
      </c>
      <c r="G100" s="37"/>
      <c r="H100" s="38" t="str">
        <f>IFERROR(VLOOKUP(G100,'Vendor Master'!$A$14:$I$213,2,FALSE()),"")</f>
        <v/>
      </c>
      <c r="I100" s="37"/>
      <c r="J100" s="41"/>
      <c r="K100" s="41"/>
      <c r="L100" s="41"/>
      <c r="M100" s="42">
        <f t="shared" si="17"/>
        <v>0</v>
      </c>
      <c r="N100" s="37"/>
      <c r="O100" s="37" t="s">
        <v>370</v>
      </c>
      <c r="P100" s="41"/>
      <c r="Q100" s="42">
        <f t="shared" si="18"/>
        <v>0</v>
      </c>
      <c r="R100" s="42">
        <f>IF(ROW()=14,0,IF(OR(G100="",I100="",D100=""),0,SUMIFS($Q$14:Q99,$G$14:G99,G100,$I$14:I99,I100,$D$14:D99,"&gt;="&amp;DATE(IF(MONTH(D100)&gt;=4,YEAR(D100),YEAR(D100)-1),4,1),$D$14:D99,"&lt;"&amp;DATE(IF(MONTH(D100)&gt;=4,YEAR(D100)+1,YEAR(D100)),4,1))))</f>
        <v>0</v>
      </c>
      <c r="S100" s="42">
        <f t="shared" si="19"/>
        <v>0</v>
      </c>
      <c r="T100" s="42">
        <f>IFERROR(VLOOKUP(I100,'Section Master'!$A$14:$J$100,6,FALSE()),0)</f>
        <v>0</v>
      </c>
      <c r="U100" s="42">
        <f>IFERROR(VLOOKUP(I100,'Section Master'!$A$14:$J$100,7,FALSE()),0)</f>
        <v>0</v>
      </c>
      <c r="V100" s="38" t="str">
        <f>IF(I100="","",IFERROR(IF(VLOOKUP(I100,'Section Master'!$A$14:$J$100,8,FALSE())="Excess over aggregate",IF(S100&gt;U100,"Threshold exceeded","Below threshold"),IF(VLOOKUP(I100,'Section Master'!$A$14:$J$100,8,FALSE())="Single or aggregate gate",IF(OR(Q100&gt;T100,S100&gt;U100),"Threshold exceeded","Below threshold"),IF(VLOOKUP(I100,'Section Master'!$A$14:$J$100,8,FALSE())="Aggregate gate",IF(S100&gt;U100,"Threshold exceeded","Below threshold"),IF(VLOOKUP(I100,'Section Master'!$A$14:$J$100,8,FALSE())="No threshold","Applicable","Manual review")))),"Manual review"))</f>
        <v/>
      </c>
      <c r="W100" s="43">
        <f>IFERROR(VLOOKUP(I100,'Section Master'!$A$14:$J$100,5,FALSE()),0)</f>
        <v>0</v>
      </c>
      <c r="X100" s="44"/>
      <c r="Y100" s="42" t="str">
        <f>IF(I100="","",IF(V100="Below threshold",0,ROUND(IF(IFERROR(VLOOKUP(I100,'Section Master'!$A$14:$J$100,8,FALSE()),"")="Excess over aggregate",MAX(0,S100-MAX(U100,R100)),Q100)*IF(X100&lt;&gt;"",X100,W100),0)))</f>
        <v/>
      </c>
      <c r="Z100" s="39"/>
      <c r="AA100" s="40" t="str">
        <f t="shared" si="20"/>
        <v/>
      </c>
      <c r="AB100" s="39"/>
      <c r="AC100" s="42">
        <f t="shared" si="21"/>
        <v>0</v>
      </c>
      <c r="AD100" s="42">
        <f t="shared" si="22"/>
        <v>0</v>
      </c>
      <c r="AE100" s="42">
        <f t="shared" si="23"/>
        <v>0</v>
      </c>
      <c r="AF100" s="37"/>
      <c r="AG100" s="38" t="str">
        <f t="shared" si="24"/>
        <v/>
      </c>
      <c r="AH100" s="38" t="str">
        <f t="shared" si="25"/>
        <v/>
      </c>
      <c r="AI100" s="37"/>
    </row>
    <row r="101" spans="1:35" ht="14.25" customHeight="1" x14ac:dyDescent="0.25">
      <c r="A101" s="31" t="str">
        <f t="shared" si="13"/>
        <v/>
      </c>
      <c r="B101" s="39"/>
      <c r="C101" s="39"/>
      <c r="D101" s="45" t="str">
        <f t="shared" si="14"/>
        <v/>
      </c>
      <c r="E101" s="31" t="str">
        <f t="shared" si="15"/>
        <v/>
      </c>
      <c r="F101" s="31" t="str">
        <f t="shared" si="16"/>
        <v/>
      </c>
      <c r="G101" s="37"/>
      <c r="H101" s="31" t="str">
        <f>IFERROR(VLOOKUP(G101,'Vendor Master'!$A$14:$I$213,2,FALSE()),"")</f>
        <v/>
      </c>
      <c r="I101" s="37"/>
      <c r="J101" s="41"/>
      <c r="K101" s="41"/>
      <c r="L101" s="41"/>
      <c r="M101" s="33">
        <f t="shared" si="17"/>
        <v>0</v>
      </c>
      <c r="N101" s="37"/>
      <c r="O101" s="37" t="s">
        <v>370</v>
      </c>
      <c r="P101" s="41"/>
      <c r="Q101" s="33">
        <f t="shared" si="18"/>
        <v>0</v>
      </c>
      <c r="R101" s="33">
        <f>IF(ROW()=14,0,IF(OR(G101="",I101="",D101=""),0,SUMIFS($Q$14:Q100,$G$14:G100,G101,$I$14:I100,I101,$D$14:D100,"&gt;="&amp;DATE(IF(MONTH(D101)&gt;=4,YEAR(D101),YEAR(D101)-1),4,1),$D$14:D100,"&lt;"&amp;DATE(IF(MONTH(D101)&gt;=4,YEAR(D101)+1,YEAR(D101)),4,1))))</f>
        <v>0</v>
      </c>
      <c r="S101" s="33">
        <f t="shared" si="19"/>
        <v>0</v>
      </c>
      <c r="T101" s="33">
        <f>IFERROR(VLOOKUP(I101,'Section Master'!$A$14:$J$100,6,FALSE()),0)</f>
        <v>0</v>
      </c>
      <c r="U101" s="33">
        <f>IFERROR(VLOOKUP(I101,'Section Master'!$A$14:$J$100,7,FALSE()),0)</f>
        <v>0</v>
      </c>
      <c r="V101" s="31" t="str">
        <f>IF(I101="","",IFERROR(IF(VLOOKUP(I101,'Section Master'!$A$14:$J$100,8,FALSE())="Excess over aggregate",IF(S101&gt;U101,"Threshold exceeded","Below threshold"),IF(VLOOKUP(I101,'Section Master'!$A$14:$J$100,8,FALSE())="Single or aggregate gate",IF(OR(Q101&gt;T101,S101&gt;U101),"Threshold exceeded","Below threshold"),IF(VLOOKUP(I101,'Section Master'!$A$14:$J$100,8,FALSE())="Aggregate gate",IF(S101&gt;U101,"Threshold exceeded","Below threshold"),IF(VLOOKUP(I101,'Section Master'!$A$14:$J$100,8,FALSE())="No threshold","Applicable","Manual review")))),"Manual review"))</f>
        <v/>
      </c>
      <c r="W101" s="46">
        <f>IFERROR(VLOOKUP(I101,'Section Master'!$A$14:$J$100,5,FALSE()),0)</f>
        <v>0</v>
      </c>
      <c r="X101" s="44"/>
      <c r="Y101" s="33" t="str">
        <f>IF(I101="","",IF(V101="Below threshold",0,ROUND(IF(IFERROR(VLOOKUP(I101,'Section Master'!$A$14:$J$100,8,FALSE()),"")="Excess over aggregate",MAX(0,S101-MAX(U101,R101)),Q101)*IF(X101&lt;&gt;"",X101,W101),0)))</f>
        <v/>
      </c>
      <c r="Z101" s="39"/>
      <c r="AA101" s="45" t="str">
        <f t="shared" si="20"/>
        <v/>
      </c>
      <c r="AB101" s="39"/>
      <c r="AC101" s="33">
        <f t="shared" si="21"/>
        <v>0</v>
      </c>
      <c r="AD101" s="33">
        <f t="shared" si="22"/>
        <v>0</v>
      </c>
      <c r="AE101" s="33">
        <f t="shared" si="23"/>
        <v>0</v>
      </c>
      <c r="AF101" s="37"/>
      <c r="AG101" s="31" t="str">
        <f t="shared" si="24"/>
        <v/>
      </c>
      <c r="AH101" s="31" t="str">
        <f t="shared" si="25"/>
        <v/>
      </c>
      <c r="AI101" s="37"/>
    </row>
    <row r="102" spans="1:35" ht="14.25" customHeight="1" x14ac:dyDescent="0.25">
      <c r="A102" s="38" t="str">
        <f t="shared" si="13"/>
        <v/>
      </c>
      <c r="B102" s="39"/>
      <c r="C102" s="39"/>
      <c r="D102" s="40" t="str">
        <f t="shared" si="14"/>
        <v/>
      </c>
      <c r="E102" s="38" t="str">
        <f t="shared" si="15"/>
        <v/>
      </c>
      <c r="F102" s="38" t="str">
        <f t="shared" si="16"/>
        <v/>
      </c>
      <c r="G102" s="37"/>
      <c r="H102" s="38" t="str">
        <f>IFERROR(VLOOKUP(G102,'Vendor Master'!$A$14:$I$213,2,FALSE()),"")</f>
        <v/>
      </c>
      <c r="I102" s="37"/>
      <c r="J102" s="41"/>
      <c r="K102" s="41"/>
      <c r="L102" s="41"/>
      <c r="M102" s="42">
        <f t="shared" si="17"/>
        <v>0</v>
      </c>
      <c r="N102" s="37"/>
      <c r="O102" s="37" t="s">
        <v>370</v>
      </c>
      <c r="P102" s="41"/>
      <c r="Q102" s="42">
        <f t="shared" si="18"/>
        <v>0</v>
      </c>
      <c r="R102" s="42">
        <f>IF(ROW()=14,0,IF(OR(G102="",I102="",D102=""),0,SUMIFS($Q$14:Q101,$G$14:G101,G102,$I$14:I101,I102,$D$14:D101,"&gt;="&amp;DATE(IF(MONTH(D102)&gt;=4,YEAR(D102),YEAR(D102)-1),4,1),$D$14:D101,"&lt;"&amp;DATE(IF(MONTH(D102)&gt;=4,YEAR(D102)+1,YEAR(D102)),4,1))))</f>
        <v>0</v>
      </c>
      <c r="S102" s="42">
        <f t="shared" si="19"/>
        <v>0</v>
      </c>
      <c r="T102" s="42">
        <f>IFERROR(VLOOKUP(I102,'Section Master'!$A$14:$J$100,6,FALSE()),0)</f>
        <v>0</v>
      </c>
      <c r="U102" s="42">
        <f>IFERROR(VLOOKUP(I102,'Section Master'!$A$14:$J$100,7,FALSE()),0)</f>
        <v>0</v>
      </c>
      <c r="V102" s="38" t="str">
        <f>IF(I102="","",IFERROR(IF(VLOOKUP(I102,'Section Master'!$A$14:$J$100,8,FALSE())="Excess over aggregate",IF(S102&gt;U102,"Threshold exceeded","Below threshold"),IF(VLOOKUP(I102,'Section Master'!$A$14:$J$100,8,FALSE())="Single or aggregate gate",IF(OR(Q102&gt;T102,S102&gt;U102),"Threshold exceeded","Below threshold"),IF(VLOOKUP(I102,'Section Master'!$A$14:$J$100,8,FALSE())="Aggregate gate",IF(S102&gt;U102,"Threshold exceeded","Below threshold"),IF(VLOOKUP(I102,'Section Master'!$A$14:$J$100,8,FALSE())="No threshold","Applicable","Manual review")))),"Manual review"))</f>
        <v/>
      </c>
      <c r="W102" s="43">
        <f>IFERROR(VLOOKUP(I102,'Section Master'!$A$14:$J$100,5,FALSE()),0)</f>
        <v>0</v>
      </c>
      <c r="X102" s="44"/>
      <c r="Y102" s="42" t="str">
        <f>IF(I102="","",IF(V102="Below threshold",0,ROUND(IF(IFERROR(VLOOKUP(I102,'Section Master'!$A$14:$J$100,8,FALSE()),"")="Excess over aggregate",MAX(0,S102-MAX(U102,R102)),Q102)*IF(X102&lt;&gt;"",X102,W102),0)))</f>
        <v/>
      </c>
      <c r="Z102" s="39"/>
      <c r="AA102" s="40" t="str">
        <f t="shared" si="20"/>
        <v/>
      </c>
      <c r="AB102" s="39"/>
      <c r="AC102" s="42">
        <f t="shared" si="21"/>
        <v>0</v>
      </c>
      <c r="AD102" s="42">
        <f t="shared" si="22"/>
        <v>0</v>
      </c>
      <c r="AE102" s="42">
        <f t="shared" si="23"/>
        <v>0</v>
      </c>
      <c r="AF102" s="37"/>
      <c r="AG102" s="38" t="str">
        <f t="shared" si="24"/>
        <v/>
      </c>
      <c r="AH102" s="38" t="str">
        <f t="shared" si="25"/>
        <v/>
      </c>
      <c r="AI102" s="37"/>
    </row>
    <row r="103" spans="1:35" ht="14.25" customHeight="1" x14ac:dyDescent="0.25">
      <c r="A103" s="31" t="str">
        <f t="shared" si="13"/>
        <v/>
      </c>
      <c r="B103" s="39"/>
      <c r="C103" s="39"/>
      <c r="D103" s="45" t="str">
        <f t="shared" si="14"/>
        <v/>
      </c>
      <c r="E103" s="31" t="str">
        <f t="shared" si="15"/>
        <v/>
      </c>
      <c r="F103" s="31" t="str">
        <f t="shared" si="16"/>
        <v/>
      </c>
      <c r="G103" s="37"/>
      <c r="H103" s="31" t="str">
        <f>IFERROR(VLOOKUP(G103,'Vendor Master'!$A$14:$I$213,2,FALSE()),"")</f>
        <v/>
      </c>
      <c r="I103" s="37"/>
      <c r="J103" s="41"/>
      <c r="K103" s="41"/>
      <c r="L103" s="41"/>
      <c r="M103" s="33">
        <f t="shared" si="17"/>
        <v>0</v>
      </c>
      <c r="N103" s="37"/>
      <c r="O103" s="37" t="s">
        <v>370</v>
      </c>
      <c r="P103" s="41"/>
      <c r="Q103" s="33">
        <f t="shared" si="18"/>
        <v>0</v>
      </c>
      <c r="R103" s="33">
        <f>IF(ROW()=14,0,IF(OR(G103="",I103="",D103=""),0,SUMIFS($Q$14:Q102,$G$14:G102,G103,$I$14:I102,I103,$D$14:D102,"&gt;="&amp;DATE(IF(MONTH(D103)&gt;=4,YEAR(D103),YEAR(D103)-1),4,1),$D$14:D102,"&lt;"&amp;DATE(IF(MONTH(D103)&gt;=4,YEAR(D103)+1,YEAR(D103)),4,1))))</f>
        <v>0</v>
      </c>
      <c r="S103" s="33">
        <f t="shared" si="19"/>
        <v>0</v>
      </c>
      <c r="T103" s="33">
        <f>IFERROR(VLOOKUP(I103,'Section Master'!$A$14:$J$100,6,FALSE()),0)</f>
        <v>0</v>
      </c>
      <c r="U103" s="33">
        <f>IFERROR(VLOOKUP(I103,'Section Master'!$A$14:$J$100,7,FALSE()),0)</f>
        <v>0</v>
      </c>
      <c r="V103" s="31" t="str">
        <f>IF(I103="","",IFERROR(IF(VLOOKUP(I103,'Section Master'!$A$14:$J$100,8,FALSE())="Excess over aggregate",IF(S103&gt;U103,"Threshold exceeded","Below threshold"),IF(VLOOKUP(I103,'Section Master'!$A$14:$J$100,8,FALSE())="Single or aggregate gate",IF(OR(Q103&gt;T103,S103&gt;U103),"Threshold exceeded","Below threshold"),IF(VLOOKUP(I103,'Section Master'!$A$14:$J$100,8,FALSE())="Aggregate gate",IF(S103&gt;U103,"Threshold exceeded","Below threshold"),IF(VLOOKUP(I103,'Section Master'!$A$14:$J$100,8,FALSE())="No threshold","Applicable","Manual review")))),"Manual review"))</f>
        <v/>
      </c>
      <c r="W103" s="46">
        <f>IFERROR(VLOOKUP(I103,'Section Master'!$A$14:$J$100,5,FALSE()),0)</f>
        <v>0</v>
      </c>
      <c r="X103" s="44"/>
      <c r="Y103" s="33" t="str">
        <f>IF(I103="","",IF(V103="Below threshold",0,ROUND(IF(IFERROR(VLOOKUP(I103,'Section Master'!$A$14:$J$100,8,FALSE()),"")="Excess over aggregate",MAX(0,S103-MAX(U103,R103)),Q103)*IF(X103&lt;&gt;"",X103,W103),0)))</f>
        <v/>
      </c>
      <c r="Z103" s="39"/>
      <c r="AA103" s="45" t="str">
        <f t="shared" si="20"/>
        <v/>
      </c>
      <c r="AB103" s="39"/>
      <c r="AC103" s="33">
        <f t="shared" si="21"/>
        <v>0</v>
      </c>
      <c r="AD103" s="33">
        <f t="shared" si="22"/>
        <v>0</v>
      </c>
      <c r="AE103" s="33">
        <f t="shared" si="23"/>
        <v>0</v>
      </c>
      <c r="AF103" s="37"/>
      <c r="AG103" s="31" t="str">
        <f t="shared" si="24"/>
        <v/>
      </c>
      <c r="AH103" s="31" t="str">
        <f t="shared" si="25"/>
        <v/>
      </c>
      <c r="AI103" s="37"/>
    </row>
    <row r="104" spans="1:35" ht="14.25" customHeight="1" x14ac:dyDescent="0.25">
      <c r="A104" s="38" t="str">
        <f t="shared" si="13"/>
        <v/>
      </c>
      <c r="B104" s="39"/>
      <c r="C104" s="39"/>
      <c r="D104" s="40" t="str">
        <f t="shared" si="14"/>
        <v/>
      </c>
      <c r="E104" s="38" t="str">
        <f t="shared" si="15"/>
        <v/>
      </c>
      <c r="F104" s="38" t="str">
        <f t="shared" si="16"/>
        <v/>
      </c>
      <c r="G104" s="37"/>
      <c r="H104" s="38" t="str">
        <f>IFERROR(VLOOKUP(G104,'Vendor Master'!$A$14:$I$213,2,FALSE()),"")</f>
        <v/>
      </c>
      <c r="I104" s="37"/>
      <c r="J104" s="41"/>
      <c r="K104" s="41"/>
      <c r="L104" s="41"/>
      <c r="M104" s="42">
        <f t="shared" si="17"/>
        <v>0</v>
      </c>
      <c r="N104" s="37"/>
      <c r="O104" s="37" t="s">
        <v>370</v>
      </c>
      <c r="P104" s="41"/>
      <c r="Q104" s="42">
        <f t="shared" si="18"/>
        <v>0</v>
      </c>
      <c r="R104" s="42">
        <f>IF(ROW()=14,0,IF(OR(G104="",I104="",D104=""),0,SUMIFS($Q$14:Q103,$G$14:G103,G104,$I$14:I103,I104,$D$14:D103,"&gt;="&amp;DATE(IF(MONTH(D104)&gt;=4,YEAR(D104),YEAR(D104)-1),4,1),$D$14:D103,"&lt;"&amp;DATE(IF(MONTH(D104)&gt;=4,YEAR(D104)+1,YEAR(D104)),4,1))))</f>
        <v>0</v>
      </c>
      <c r="S104" s="42">
        <f t="shared" si="19"/>
        <v>0</v>
      </c>
      <c r="T104" s="42">
        <f>IFERROR(VLOOKUP(I104,'Section Master'!$A$14:$J$100,6,FALSE()),0)</f>
        <v>0</v>
      </c>
      <c r="U104" s="42">
        <f>IFERROR(VLOOKUP(I104,'Section Master'!$A$14:$J$100,7,FALSE()),0)</f>
        <v>0</v>
      </c>
      <c r="V104" s="38" t="str">
        <f>IF(I104="","",IFERROR(IF(VLOOKUP(I104,'Section Master'!$A$14:$J$100,8,FALSE())="Excess over aggregate",IF(S104&gt;U104,"Threshold exceeded","Below threshold"),IF(VLOOKUP(I104,'Section Master'!$A$14:$J$100,8,FALSE())="Single or aggregate gate",IF(OR(Q104&gt;T104,S104&gt;U104),"Threshold exceeded","Below threshold"),IF(VLOOKUP(I104,'Section Master'!$A$14:$J$100,8,FALSE())="Aggregate gate",IF(S104&gt;U104,"Threshold exceeded","Below threshold"),IF(VLOOKUP(I104,'Section Master'!$A$14:$J$100,8,FALSE())="No threshold","Applicable","Manual review")))),"Manual review"))</f>
        <v/>
      </c>
      <c r="W104" s="43">
        <f>IFERROR(VLOOKUP(I104,'Section Master'!$A$14:$J$100,5,FALSE()),0)</f>
        <v>0</v>
      </c>
      <c r="X104" s="44"/>
      <c r="Y104" s="42" t="str">
        <f>IF(I104="","",IF(V104="Below threshold",0,ROUND(IF(IFERROR(VLOOKUP(I104,'Section Master'!$A$14:$J$100,8,FALSE()),"")="Excess over aggregate",MAX(0,S104-MAX(U104,R104)),Q104)*IF(X104&lt;&gt;"",X104,W104),0)))</f>
        <v/>
      </c>
      <c r="Z104" s="39"/>
      <c r="AA104" s="40" t="str">
        <f t="shared" si="20"/>
        <v/>
      </c>
      <c r="AB104" s="39"/>
      <c r="AC104" s="42">
        <f t="shared" si="21"/>
        <v>0</v>
      </c>
      <c r="AD104" s="42">
        <f t="shared" si="22"/>
        <v>0</v>
      </c>
      <c r="AE104" s="42">
        <f t="shared" si="23"/>
        <v>0</v>
      </c>
      <c r="AF104" s="37"/>
      <c r="AG104" s="38" t="str">
        <f t="shared" si="24"/>
        <v/>
      </c>
      <c r="AH104" s="38" t="str">
        <f t="shared" si="25"/>
        <v/>
      </c>
      <c r="AI104" s="37"/>
    </row>
    <row r="105" spans="1:35" ht="14.25" customHeight="1" x14ac:dyDescent="0.25">
      <c r="A105" s="31" t="str">
        <f t="shared" si="13"/>
        <v/>
      </c>
      <c r="B105" s="39"/>
      <c r="C105" s="39"/>
      <c r="D105" s="45" t="str">
        <f t="shared" si="14"/>
        <v/>
      </c>
      <c r="E105" s="31" t="str">
        <f t="shared" si="15"/>
        <v/>
      </c>
      <c r="F105" s="31" t="str">
        <f t="shared" si="16"/>
        <v/>
      </c>
      <c r="G105" s="37"/>
      <c r="H105" s="31" t="str">
        <f>IFERROR(VLOOKUP(G105,'Vendor Master'!$A$14:$I$213,2,FALSE()),"")</f>
        <v/>
      </c>
      <c r="I105" s="37"/>
      <c r="J105" s="41"/>
      <c r="K105" s="41"/>
      <c r="L105" s="41"/>
      <c r="M105" s="33">
        <f t="shared" si="17"/>
        <v>0</v>
      </c>
      <c r="N105" s="37"/>
      <c r="O105" s="37" t="s">
        <v>370</v>
      </c>
      <c r="P105" s="41"/>
      <c r="Q105" s="33">
        <f t="shared" si="18"/>
        <v>0</v>
      </c>
      <c r="R105" s="33">
        <f>IF(ROW()=14,0,IF(OR(G105="",I105="",D105=""),0,SUMIFS($Q$14:Q104,$G$14:G104,G105,$I$14:I104,I105,$D$14:D104,"&gt;="&amp;DATE(IF(MONTH(D105)&gt;=4,YEAR(D105),YEAR(D105)-1),4,1),$D$14:D104,"&lt;"&amp;DATE(IF(MONTH(D105)&gt;=4,YEAR(D105)+1,YEAR(D105)),4,1))))</f>
        <v>0</v>
      </c>
      <c r="S105" s="33">
        <f t="shared" si="19"/>
        <v>0</v>
      </c>
      <c r="T105" s="33">
        <f>IFERROR(VLOOKUP(I105,'Section Master'!$A$14:$J$100,6,FALSE()),0)</f>
        <v>0</v>
      </c>
      <c r="U105" s="33">
        <f>IFERROR(VLOOKUP(I105,'Section Master'!$A$14:$J$100,7,FALSE()),0)</f>
        <v>0</v>
      </c>
      <c r="V105" s="31" t="str">
        <f>IF(I105="","",IFERROR(IF(VLOOKUP(I105,'Section Master'!$A$14:$J$100,8,FALSE())="Excess over aggregate",IF(S105&gt;U105,"Threshold exceeded","Below threshold"),IF(VLOOKUP(I105,'Section Master'!$A$14:$J$100,8,FALSE())="Single or aggregate gate",IF(OR(Q105&gt;T105,S105&gt;U105),"Threshold exceeded","Below threshold"),IF(VLOOKUP(I105,'Section Master'!$A$14:$J$100,8,FALSE())="Aggregate gate",IF(S105&gt;U105,"Threshold exceeded","Below threshold"),IF(VLOOKUP(I105,'Section Master'!$A$14:$J$100,8,FALSE())="No threshold","Applicable","Manual review")))),"Manual review"))</f>
        <v/>
      </c>
      <c r="W105" s="46">
        <f>IFERROR(VLOOKUP(I105,'Section Master'!$A$14:$J$100,5,FALSE()),0)</f>
        <v>0</v>
      </c>
      <c r="X105" s="44"/>
      <c r="Y105" s="33" t="str">
        <f>IF(I105="","",IF(V105="Below threshold",0,ROUND(IF(IFERROR(VLOOKUP(I105,'Section Master'!$A$14:$J$100,8,FALSE()),"")="Excess over aggregate",MAX(0,S105-MAX(U105,R105)),Q105)*IF(X105&lt;&gt;"",X105,W105),0)))</f>
        <v/>
      </c>
      <c r="Z105" s="39"/>
      <c r="AA105" s="45" t="str">
        <f t="shared" si="20"/>
        <v/>
      </c>
      <c r="AB105" s="39"/>
      <c r="AC105" s="33">
        <f t="shared" si="21"/>
        <v>0</v>
      </c>
      <c r="AD105" s="33">
        <f t="shared" si="22"/>
        <v>0</v>
      </c>
      <c r="AE105" s="33">
        <f t="shared" si="23"/>
        <v>0</v>
      </c>
      <c r="AF105" s="37"/>
      <c r="AG105" s="31" t="str">
        <f t="shared" si="24"/>
        <v/>
      </c>
      <c r="AH105" s="31" t="str">
        <f t="shared" si="25"/>
        <v/>
      </c>
      <c r="AI105" s="37"/>
    </row>
    <row r="106" spans="1:35" ht="14.25" customHeight="1" x14ac:dyDescent="0.25">
      <c r="A106" s="38" t="str">
        <f t="shared" si="13"/>
        <v/>
      </c>
      <c r="B106" s="39"/>
      <c r="C106" s="39"/>
      <c r="D106" s="40" t="str">
        <f t="shared" si="14"/>
        <v/>
      </c>
      <c r="E106" s="38" t="str">
        <f t="shared" si="15"/>
        <v/>
      </c>
      <c r="F106" s="38" t="str">
        <f t="shared" si="16"/>
        <v/>
      </c>
      <c r="G106" s="37"/>
      <c r="H106" s="38" t="str">
        <f>IFERROR(VLOOKUP(G106,'Vendor Master'!$A$14:$I$213,2,FALSE()),"")</f>
        <v/>
      </c>
      <c r="I106" s="37"/>
      <c r="J106" s="41"/>
      <c r="K106" s="41"/>
      <c r="L106" s="41"/>
      <c r="M106" s="42">
        <f t="shared" si="17"/>
        <v>0</v>
      </c>
      <c r="N106" s="37"/>
      <c r="O106" s="37" t="s">
        <v>370</v>
      </c>
      <c r="P106" s="41"/>
      <c r="Q106" s="42">
        <f t="shared" si="18"/>
        <v>0</v>
      </c>
      <c r="R106" s="42">
        <f>IF(ROW()=14,0,IF(OR(G106="",I106="",D106=""),0,SUMIFS($Q$14:Q105,$G$14:G105,G106,$I$14:I105,I106,$D$14:D105,"&gt;="&amp;DATE(IF(MONTH(D106)&gt;=4,YEAR(D106),YEAR(D106)-1),4,1),$D$14:D105,"&lt;"&amp;DATE(IF(MONTH(D106)&gt;=4,YEAR(D106)+1,YEAR(D106)),4,1))))</f>
        <v>0</v>
      </c>
      <c r="S106" s="42">
        <f t="shared" si="19"/>
        <v>0</v>
      </c>
      <c r="T106" s="42">
        <f>IFERROR(VLOOKUP(I106,'Section Master'!$A$14:$J$100,6,FALSE()),0)</f>
        <v>0</v>
      </c>
      <c r="U106" s="42">
        <f>IFERROR(VLOOKUP(I106,'Section Master'!$A$14:$J$100,7,FALSE()),0)</f>
        <v>0</v>
      </c>
      <c r="V106" s="38" t="str">
        <f>IF(I106="","",IFERROR(IF(VLOOKUP(I106,'Section Master'!$A$14:$J$100,8,FALSE())="Excess over aggregate",IF(S106&gt;U106,"Threshold exceeded","Below threshold"),IF(VLOOKUP(I106,'Section Master'!$A$14:$J$100,8,FALSE())="Single or aggregate gate",IF(OR(Q106&gt;T106,S106&gt;U106),"Threshold exceeded","Below threshold"),IF(VLOOKUP(I106,'Section Master'!$A$14:$J$100,8,FALSE())="Aggregate gate",IF(S106&gt;U106,"Threshold exceeded","Below threshold"),IF(VLOOKUP(I106,'Section Master'!$A$14:$J$100,8,FALSE())="No threshold","Applicable","Manual review")))),"Manual review"))</f>
        <v/>
      </c>
      <c r="W106" s="43">
        <f>IFERROR(VLOOKUP(I106,'Section Master'!$A$14:$J$100,5,FALSE()),0)</f>
        <v>0</v>
      </c>
      <c r="X106" s="44"/>
      <c r="Y106" s="42" t="str">
        <f>IF(I106="","",IF(V106="Below threshold",0,ROUND(IF(IFERROR(VLOOKUP(I106,'Section Master'!$A$14:$J$100,8,FALSE()),"")="Excess over aggregate",MAX(0,S106-MAX(U106,R106)),Q106)*IF(X106&lt;&gt;"",X106,W106),0)))</f>
        <v/>
      </c>
      <c r="Z106" s="39"/>
      <c r="AA106" s="40" t="str">
        <f t="shared" si="20"/>
        <v/>
      </c>
      <c r="AB106" s="39"/>
      <c r="AC106" s="42">
        <f t="shared" si="21"/>
        <v>0</v>
      </c>
      <c r="AD106" s="42">
        <f t="shared" si="22"/>
        <v>0</v>
      </c>
      <c r="AE106" s="42">
        <f t="shared" si="23"/>
        <v>0</v>
      </c>
      <c r="AF106" s="37"/>
      <c r="AG106" s="38" t="str">
        <f t="shared" si="24"/>
        <v/>
      </c>
      <c r="AH106" s="38" t="str">
        <f t="shared" si="25"/>
        <v/>
      </c>
      <c r="AI106" s="37"/>
    </row>
    <row r="107" spans="1:35" ht="14.25" customHeight="1" x14ac:dyDescent="0.25">
      <c r="A107" s="31" t="str">
        <f t="shared" si="13"/>
        <v/>
      </c>
      <c r="B107" s="39"/>
      <c r="C107" s="39"/>
      <c r="D107" s="45" t="str">
        <f t="shared" si="14"/>
        <v/>
      </c>
      <c r="E107" s="31" t="str">
        <f t="shared" si="15"/>
        <v/>
      </c>
      <c r="F107" s="31" t="str">
        <f t="shared" si="16"/>
        <v/>
      </c>
      <c r="G107" s="37"/>
      <c r="H107" s="31" t="str">
        <f>IFERROR(VLOOKUP(G107,'Vendor Master'!$A$14:$I$213,2,FALSE()),"")</f>
        <v/>
      </c>
      <c r="I107" s="37"/>
      <c r="J107" s="41"/>
      <c r="K107" s="41"/>
      <c r="L107" s="41"/>
      <c r="M107" s="33">
        <f t="shared" si="17"/>
        <v>0</v>
      </c>
      <c r="N107" s="37"/>
      <c r="O107" s="37" t="s">
        <v>370</v>
      </c>
      <c r="P107" s="41"/>
      <c r="Q107" s="33">
        <f t="shared" si="18"/>
        <v>0</v>
      </c>
      <c r="R107" s="33">
        <f>IF(ROW()=14,0,IF(OR(G107="",I107="",D107=""),0,SUMIFS($Q$14:Q106,$G$14:G106,G107,$I$14:I106,I107,$D$14:D106,"&gt;="&amp;DATE(IF(MONTH(D107)&gt;=4,YEAR(D107),YEAR(D107)-1),4,1),$D$14:D106,"&lt;"&amp;DATE(IF(MONTH(D107)&gt;=4,YEAR(D107)+1,YEAR(D107)),4,1))))</f>
        <v>0</v>
      </c>
      <c r="S107" s="33">
        <f t="shared" si="19"/>
        <v>0</v>
      </c>
      <c r="T107" s="33">
        <f>IFERROR(VLOOKUP(I107,'Section Master'!$A$14:$J$100,6,FALSE()),0)</f>
        <v>0</v>
      </c>
      <c r="U107" s="33">
        <f>IFERROR(VLOOKUP(I107,'Section Master'!$A$14:$J$100,7,FALSE()),0)</f>
        <v>0</v>
      </c>
      <c r="V107" s="31" t="str">
        <f>IF(I107="","",IFERROR(IF(VLOOKUP(I107,'Section Master'!$A$14:$J$100,8,FALSE())="Excess over aggregate",IF(S107&gt;U107,"Threshold exceeded","Below threshold"),IF(VLOOKUP(I107,'Section Master'!$A$14:$J$100,8,FALSE())="Single or aggregate gate",IF(OR(Q107&gt;T107,S107&gt;U107),"Threshold exceeded","Below threshold"),IF(VLOOKUP(I107,'Section Master'!$A$14:$J$100,8,FALSE())="Aggregate gate",IF(S107&gt;U107,"Threshold exceeded","Below threshold"),IF(VLOOKUP(I107,'Section Master'!$A$14:$J$100,8,FALSE())="No threshold","Applicable","Manual review")))),"Manual review"))</f>
        <v/>
      </c>
      <c r="W107" s="46">
        <f>IFERROR(VLOOKUP(I107,'Section Master'!$A$14:$J$100,5,FALSE()),0)</f>
        <v>0</v>
      </c>
      <c r="X107" s="44"/>
      <c r="Y107" s="33" t="str">
        <f>IF(I107="","",IF(V107="Below threshold",0,ROUND(IF(IFERROR(VLOOKUP(I107,'Section Master'!$A$14:$J$100,8,FALSE()),"")="Excess over aggregate",MAX(0,S107-MAX(U107,R107)),Q107)*IF(X107&lt;&gt;"",X107,W107),0)))</f>
        <v/>
      </c>
      <c r="Z107" s="39"/>
      <c r="AA107" s="45" t="str">
        <f t="shared" si="20"/>
        <v/>
      </c>
      <c r="AB107" s="39"/>
      <c r="AC107" s="33">
        <f t="shared" si="21"/>
        <v>0</v>
      </c>
      <c r="AD107" s="33">
        <f t="shared" si="22"/>
        <v>0</v>
      </c>
      <c r="AE107" s="33">
        <f t="shared" si="23"/>
        <v>0</v>
      </c>
      <c r="AF107" s="37"/>
      <c r="AG107" s="31" t="str">
        <f t="shared" si="24"/>
        <v/>
      </c>
      <c r="AH107" s="31" t="str">
        <f t="shared" si="25"/>
        <v/>
      </c>
      <c r="AI107" s="37"/>
    </row>
    <row r="108" spans="1:35" ht="14.25" customHeight="1" x14ac:dyDescent="0.25">
      <c r="A108" s="38" t="str">
        <f t="shared" si="13"/>
        <v/>
      </c>
      <c r="B108" s="39"/>
      <c r="C108" s="39"/>
      <c r="D108" s="40" t="str">
        <f t="shared" si="14"/>
        <v/>
      </c>
      <c r="E108" s="38" t="str">
        <f t="shared" si="15"/>
        <v/>
      </c>
      <c r="F108" s="38" t="str">
        <f t="shared" si="16"/>
        <v/>
      </c>
      <c r="G108" s="37"/>
      <c r="H108" s="38" t="str">
        <f>IFERROR(VLOOKUP(G108,'Vendor Master'!$A$14:$I$213,2,FALSE()),"")</f>
        <v/>
      </c>
      <c r="I108" s="37"/>
      <c r="J108" s="41"/>
      <c r="K108" s="41"/>
      <c r="L108" s="41"/>
      <c r="M108" s="42">
        <f t="shared" si="17"/>
        <v>0</v>
      </c>
      <c r="N108" s="37"/>
      <c r="O108" s="37" t="s">
        <v>370</v>
      </c>
      <c r="P108" s="41"/>
      <c r="Q108" s="42">
        <f t="shared" si="18"/>
        <v>0</v>
      </c>
      <c r="R108" s="42">
        <f>IF(ROW()=14,0,IF(OR(G108="",I108="",D108=""),0,SUMIFS($Q$14:Q107,$G$14:G107,G108,$I$14:I107,I108,$D$14:D107,"&gt;="&amp;DATE(IF(MONTH(D108)&gt;=4,YEAR(D108),YEAR(D108)-1),4,1),$D$14:D107,"&lt;"&amp;DATE(IF(MONTH(D108)&gt;=4,YEAR(D108)+1,YEAR(D108)),4,1))))</f>
        <v>0</v>
      </c>
      <c r="S108" s="42">
        <f t="shared" si="19"/>
        <v>0</v>
      </c>
      <c r="T108" s="42">
        <f>IFERROR(VLOOKUP(I108,'Section Master'!$A$14:$J$100,6,FALSE()),0)</f>
        <v>0</v>
      </c>
      <c r="U108" s="42">
        <f>IFERROR(VLOOKUP(I108,'Section Master'!$A$14:$J$100,7,FALSE()),0)</f>
        <v>0</v>
      </c>
      <c r="V108" s="38" t="str">
        <f>IF(I108="","",IFERROR(IF(VLOOKUP(I108,'Section Master'!$A$14:$J$100,8,FALSE())="Excess over aggregate",IF(S108&gt;U108,"Threshold exceeded","Below threshold"),IF(VLOOKUP(I108,'Section Master'!$A$14:$J$100,8,FALSE())="Single or aggregate gate",IF(OR(Q108&gt;T108,S108&gt;U108),"Threshold exceeded","Below threshold"),IF(VLOOKUP(I108,'Section Master'!$A$14:$J$100,8,FALSE())="Aggregate gate",IF(S108&gt;U108,"Threshold exceeded","Below threshold"),IF(VLOOKUP(I108,'Section Master'!$A$14:$J$100,8,FALSE())="No threshold","Applicable","Manual review")))),"Manual review"))</f>
        <v/>
      </c>
      <c r="W108" s="43">
        <f>IFERROR(VLOOKUP(I108,'Section Master'!$A$14:$J$100,5,FALSE()),0)</f>
        <v>0</v>
      </c>
      <c r="X108" s="44"/>
      <c r="Y108" s="42" t="str">
        <f>IF(I108="","",IF(V108="Below threshold",0,ROUND(IF(IFERROR(VLOOKUP(I108,'Section Master'!$A$14:$J$100,8,FALSE()),"")="Excess over aggregate",MAX(0,S108-MAX(U108,R108)),Q108)*IF(X108&lt;&gt;"",X108,W108),0)))</f>
        <v/>
      </c>
      <c r="Z108" s="39"/>
      <c r="AA108" s="40" t="str">
        <f t="shared" si="20"/>
        <v/>
      </c>
      <c r="AB108" s="39"/>
      <c r="AC108" s="42">
        <f t="shared" si="21"/>
        <v>0</v>
      </c>
      <c r="AD108" s="42">
        <f t="shared" si="22"/>
        <v>0</v>
      </c>
      <c r="AE108" s="42">
        <f t="shared" si="23"/>
        <v>0</v>
      </c>
      <c r="AF108" s="37"/>
      <c r="AG108" s="38" t="str">
        <f t="shared" si="24"/>
        <v/>
      </c>
      <c r="AH108" s="38" t="str">
        <f t="shared" si="25"/>
        <v/>
      </c>
      <c r="AI108" s="37"/>
    </row>
    <row r="109" spans="1:35" ht="14.25" customHeight="1" x14ac:dyDescent="0.25">
      <c r="A109" s="31" t="str">
        <f t="shared" si="13"/>
        <v/>
      </c>
      <c r="B109" s="39"/>
      <c r="C109" s="39"/>
      <c r="D109" s="45" t="str">
        <f t="shared" si="14"/>
        <v/>
      </c>
      <c r="E109" s="31" t="str">
        <f t="shared" si="15"/>
        <v/>
      </c>
      <c r="F109" s="31" t="str">
        <f t="shared" si="16"/>
        <v/>
      </c>
      <c r="G109" s="37"/>
      <c r="H109" s="31" t="str">
        <f>IFERROR(VLOOKUP(G109,'Vendor Master'!$A$14:$I$213,2,FALSE()),"")</f>
        <v/>
      </c>
      <c r="I109" s="37"/>
      <c r="J109" s="41"/>
      <c r="K109" s="41"/>
      <c r="L109" s="41"/>
      <c r="M109" s="33">
        <f t="shared" si="17"/>
        <v>0</v>
      </c>
      <c r="N109" s="37"/>
      <c r="O109" s="37" t="s">
        <v>370</v>
      </c>
      <c r="P109" s="41"/>
      <c r="Q109" s="33">
        <f t="shared" si="18"/>
        <v>0</v>
      </c>
      <c r="R109" s="33">
        <f>IF(ROW()=14,0,IF(OR(G109="",I109="",D109=""),0,SUMIFS($Q$14:Q108,$G$14:G108,G109,$I$14:I108,I109,$D$14:D108,"&gt;="&amp;DATE(IF(MONTH(D109)&gt;=4,YEAR(D109),YEAR(D109)-1),4,1),$D$14:D108,"&lt;"&amp;DATE(IF(MONTH(D109)&gt;=4,YEAR(D109)+1,YEAR(D109)),4,1))))</f>
        <v>0</v>
      </c>
      <c r="S109" s="33">
        <f t="shared" si="19"/>
        <v>0</v>
      </c>
      <c r="T109" s="33">
        <f>IFERROR(VLOOKUP(I109,'Section Master'!$A$14:$J$100,6,FALSE()),0)</f>
        <v>0</v>
      </c>
      <c r="U109" s="33">
        <f>IFERROR(VLOOKUP(I109,'Section Master'!$A$14:$J$100,7,FALSE()),0)</f>
        <v>0</v>
      </c>
      <c r="V109" s="31" t="str">
        <f>IF(I109="","",IFERROR(IF(VLOOKUP(I109,'Section Master'!$A$14:$J$100,8,FALSE())="Excess over aggregate",IF(S109&gt;U109,"Threshold exceeded","Below threshold"),IF(VLOOKUP(I109,'Section Master'!$A$14:$J$100,8,FALSE())="Single or aggregate gate",IF(OR(Q109&gt;T109,S109&gt;U109),"Threshold exceeded","Below threshold"),IF(VLOOKUP(I109,'Section Master'!$A$14:$J$100,8,FALSE())="Aggregate gate",IF(S109&gt;U109,"Threshold exceeded","Below threshold"),IF(VLOOKUP(I109,'Section Master'!$A$14:$J$100,8,FALSE())="No threshold","Applicable","Manual review")))),"Manual review"))</f>
        <v/>
      </c>
      <c r="W109" s="46">
        <f>IFERROR(VLOOKUP(I109,'Section Master'!$A$14:$J$100,5,FALSE()),0)</f>
        <v>0</v>
      </c>
      <c r="X109" s="44"/>
      <c r="Y109" s="33" t="str">
        <f>IF(I109="","",IF(V109="Below threshold",0,ROUND(IF(IFERROR(VLOOKUP(I109,'Section Master'!$A$14:$J$100,8,FALSE()),"")="Excess over aggregate",MAX(0,S109-MAX(U109,R109)),Q109)*IF(X109&lt;&gt;"",X109,W109),0)))</f>
        <v/>
      </c>
      <c r="Z109" s="39"/>
      <c r="AA109" s="45" t="str">
        <f t="shared" si="20"/>
        <v/>
      </c>
      <c r="AB109" s="39"/>
      <c r="AC109" s="33">
        <f t="shared" si="21"/>
        <v>0</v>
      </c>
      <c r="AD109" s="33">
        <f t="shared" si="22"/>
        <v>0</v>
      </c>
      <c r="AE109" s="33">
        <f t="shared" si="23"/>
        <v>0</v>
      </c>
      <c r="AF109" s="37"/>
      <c r="AG109" s="31" t="str">
        <f t="shared" si="24"/>
        <v/>
      </c>
      <c r="AH109" s="31" t="str">
        <f t="shared" si="25"/>
        <v/>
      </c>
      <c r="AI109" s="37"/>
    </row>
    <row r="110" spans="1:35" ht="14.25" customHeight="1" x14ac:dyDescent="0.25">
      <c r="A110" s="38" t="str">
        <f t="shared" si="13"/>
        <v/>
      </c>
      <c r="B110" s="39"/>
      <c r="C110" s="39"/>
      <c r="D110" s="40" t="str">
        <f t="shared" si="14"/>
        <v/>
      </c>
      <c r="E110" s="38" t="str">
        <f t="shared" si="15"/>
        <v/>
      </c>
      <c r="F110" s="38" t="str">
        <f t="shared" si="16"/>
        <v/>
      </c>
      <c r="G110" s="37"/>
      <c r="H110" s="38" t="str">
        <f>IFERROR(VLOOKUP(G110,'Vendor Master'!$A$14:$I$213,2,FALSE()),"")</f>
        <v/>
      </c>
      <c r="I110" s="37"/>
      <c r="J110" s="41"/>
      <c r="K110" s="41"/>
      <c r="L110" s="41"/>
      <c r="M110" s="42">
        <f t="shared" si="17"/>
        <v>0</v>
      </c>
      <c r="N110" s="37"/>
      <c r="O110" s="37" t="s">
        <v>370</v>
      </c>
      <c r="P110" s="41"/>
      <c r="Q110" s="42">
        <f t="shared" si="18"/>
        <v>0</v>
      </c>
      <c r="R110" s="42">
        <f>IF(ROW()=14,0,IF(OR(G110="",I110="",D110=""),0,SUMIFS($Q$14:Q109,$G$14:G109,G110,$I$14:I109,I110,$D$14:D109,"&gt;="&amp;DATE(IF(MONTH(D110)&gt;=4,YEAR(D110),YEAR(D110)-1),4,1),$D$14:D109,"&lt;"&amp;DATE(IF(MONTH(D110)&gt;=4,YEAR(D110)+1,YEAR(D110)),4,1))))</f>
        <v>0</v>
      </c>
      <c r="S110" s="42">
        <f t="shared" si="19"/>
        <v>0</v>
      </c>
      <c r="T110" s="42">
        <f>IFERROR(VLOOKUP(I110,'Section Master'!$A$14:$J$100,6,FALSE()),0)</f>
        <v>0</v>
      </c>
      <c r="U110" s="42">
        <f>IFERROR(VLOOKUP(I110,'Section Master'!$A$14:$J$100,7,FALSE()),0)</f>
        <v>0</v>
      </c>
      <c r="V110" s="38" t="str">
        <f>IF(I110="","",IFERROR(IF(VLOOKUP(I110,'Section Master'!$A$14:$J$100,8,FALSE())="Excess over aggregate",IF(S110&gt;U110,"Threshold exceeded","Below threshold"),IF(VLOOKUP(I110,'Section Master'!$A$14:$J$100,8,FALSE())="Single or aggregate gate",IF(OR(Q110&gt;T110,S110&gt;U110),"Threshold exceeded","Below threshold"),IF(VLOOKUP(I110,'Section Master'!$A$14:$J$100,8,FALSE())="Aggregate gate",IF(S110&gt;U110,"Threshold exceeded","Below threshold"),IF(VLOOKUP(I110,'Section Master'!$A$14:$J$100,8,FALSE())="No threshold","Applicable","Manual review")))),"Manual review"))</f>
        <v/>
      </c>
      <c r="W110" s="43">
        <f>IFERROR(VLOOKUP(I110,'Section Master'!$A$14:$J$100,5,FALSE()),0)</f>
        <v>0</v>
      </c>
      <c r="X110" s="44"/>
      <c r="Y110" s="42" t="str">
        <f>IF(I110="","",IF(V110="Below threshold",0,ROUND(IF(IFERROR(VLOOKUP(I110,'Section Master'!$A$14:$J$100,8,FALSE()),"")="Excess over aggregate",MAX(0,S110-MAX(U110,R110)),Q110)*IF(X110&lt;&gt;"",X110,W110),0)))</f>
        <v/>
      </c>
      <c r="Z110" s="39"/>
      <c r="AA110" s="40" t="str">
        <f t="shared" si="20"/>
        <v/>
      </c>
      <c r="AB110" s="39"/>
      <c r="AC110" s="42">
        <f t="shared" si="21"/>
        <v>0</v>
      </c>
      <c r="AD110" s="42">
        <f t="shared" si="22"/>
        <v>0</v>
      </c>
      <c r="AE110" s="42">
        <f t="shared" si="23"/>
        <v>0</v>
      </c>
      <c r="AF110" s="37"/>
      <c r="AG110" s="38" t="str">
        <f t="shared" si="24"/>
        <v/>
      </c>
      <c r="AH110" s="38" t="str">
        <f t="shared" si="25"/>
        <v/>
      </c>
      <c r="AI110" s="37"/>
    </row>
    <row r="111" spans="1:35" ht="14.25" customHeight="1" x14ac:dyDescent="0.25">
      <c r="A111" s="31" t="str">
        <f t="shared" si="13"/>
        <v/>
      </c>
      <c r="B111" s="39"/>
      <c r="C111" s="39"/>
      <c r="D111" s="45" t="str">
        <f t="shared" si="14"/>
        <v/>
      </c>
      <c r="E111" s="31" t="str">
        <f t="shared" si="15"/>
        <v/>
      </c>
      <c r="F111" s="31" t="str">
        <f t="shared" si="16"/>
        <v/>
      </c>
      <c r="G111" s="37"/>
      <c r="H111" s="31" t="str">
        <f>IFERROR(VLOOKUP(G111,'Vendor Master'!$A$14:$I$213,2,FALSE()),"")</f>
        <v/>
      </c>
      <c r="I111" s="37"/>
      <c r="J111" s="41"/>
      <c r="K111" s="41"/>
      <c r="L111" s="41"/>
      <c r="M111" s="33">
        <f t="shared" si="17"/>
        <v>0</v>
      </c>
      <c r="N111" s="37"/>
      <c r="O111" s="37" t="s">
        <v>370</v>
      </c>
      <c r="P111" s="41"/>
      <c r="Q111" s="33">
        <f t="shared" si="18"/>
        <v>0</v>
      </c>
      <c r="R111" s="33">
        <f>IF(ROW()=14,0,IF(OR(G111="",I111="",D111=""),0,SUMIFS($Q$14:Q110,$G$14:G110,G111,$I$14:I110,I111,$D$14:D110,"&gt;="&amp;DATE(IF(MONTH(D111)&gt;=4,YEAR(D111),YEAR(D111)-1),4,1),$D$14:D110,"&lt;"&amp;DATE(IF(MONTH(D111)&gt;=4,YEAR(D111)+1,YEAR(D111)),4,1))))</f>
        <v>0</v>
      </c>
      <c r="S111" s="33">
        <f t="shared" si="19"/>
        <v>0</v>
      </c>
      <c r="T111" s="33">
        <f>IFERROR(VLOOKUP(I111,'Section Master'!$A$14:$J$100,6,FALSE()),0)</f>
        <v>0</v>
      </c>
      <c r="U111" s="33">
        <f>IFERROR(VLOOKUP(I111,'Section Master'!$A$14:$J$100,7,FALSE()),0)</f>
        <v>0</v>
      </c>
      <c r="V111" s="31" t="str">
        <f>IF(I111="","",IFERROR(IF(VLOOKUP(I111,'Section Master'!$A$14:$J$100,8,FALSE())="Excess over aggregate",IF(S111&gt;U111,"Threshold exceeded","Below threshold"),IF(VLOOKUP(I111,'Section Master'!$A$14:$J$100,8,FALSE())="Single or aggregate gate",IF(OR(Q111&gt;T111,S111&gt;U111),"Threshold exceeded","Below threshold"),IF(VLOOKUP(I111,'Section Master'!$A$14:$J$100,8,FALSE())="Aggregate gate",IF(S111&gt;U111,"Threshold exceeded","Below threshold"),IF(VLOOKUP(I111,'Section Master'!$A$14:$J$100,8,FALSE())="No threshold","Applicable","Manual review")))),"Manual review"))</f>
        <v/>
      </c>
      <c r="W111" s="46">
        <f>IFERROR(VLOOKUP(I111,'Section Master'!$A$14:$J$100,5,FALSE()),0)</f>
        <v>0</v>
      </c>
      <c r="X111" s="44"/>
      <c r="Y111" s="33" t="str">
        <f>IF(I111="","",IF(V111="Below threshold",0,ROUND(IF(IFERROR(VLOOKUP(I111,'Section Master'!$A$14:$J$100,8,FALSE()),"")="Excess over aggregate",MAX(0,S111-MAX(U111,R111)),Q111)*IF(X111&lt;&gt;"",X111,W111),0)))</f>
        <v/>
      </c>
      <c r="Z111" s="39"/>
      <c r="AA111" s="45" t="str">
        <f t="shared" si="20"/>
        <v/>
      </c>
      <c r="AB111" s="39"/>
      <c r="AC111" s="33">
        <f t="shared" si="21"/>
        <v>0</v>
      </c>
      <c r="AD111" s="33">
        <f t="shared" si="22"/>
        <v>0</v>
      </c>
      <c r="AE111" s="33">
        <f t="shared" si="23"/>
        <v>0</v>
      </c>
      <c r="AF111" s="37"/>
      <c r="AG111" s="31" t="str">
        <f t="shared" si="24"/>
        <v/>
      </c>
      <c r="AH111" s="31" t="str">
        <f t="shared" si="25"/>
        <v/>
      </c>
      <c r="AI111" s="37"/>
    </row>
    <row r="112" spans="1:35" ht="14.25" customHeight="1" x14ac:dyDescent="0.25">
      <c r="A112" s="38" t="str">
        <f t="shared" si="13"/>
        <v/>
      </c>
      <c r="B112" s="39"/>
      <c r="C112" s="39"/>
      <c r="D112" s="40" t="str">
        <f t="shared" si="14"/>
        <v/>
      </c>
      <c r="E112" s="38" t="str">
        <f t="shared" si="15"/>
        <v/>
      </c>
      <c r="F112" s="38" t="str">
        <f t="shared" si="16"/>
        <v/>
      </c>
      <c r="G112" s="37"/>
      <c r="H112" s="38" t="str">
        <f>IFERROR(VLOOKUP(G112,'Vendor Master'!$A$14:$I$213,2,FALSE()),"")</f>
        <v/>
      </c>
      <c r="I112" s="37"/>
      <c r="J112" s="41"/>
      <c r="K112" s="41"/>
      <c r="L112" s="41"/>
      <c r="M112" s="42">
        <f t="shared" si="17"/>
        <v>0</v>
      </c>
      <c r="N112" s="37"/>
      <c r="O112" s="37" t="s">
        <v>370</v>
      </c>
      <c r="P112" s="41"/>
      <c r="Q112" s="42">
        <f t="shared" si="18"/>
        <v>0</v>
      </c>
      <c r="R112" s="42">
        <f>IF(ROW()=14,0,IF(OR(G112="",I112="",D112=""),0,SUMIFS($Q$14:Q111,$G$14:G111,G112,$I$14:I111,I112,$D$14:D111,"&gt;="&amp;DATE(IF(MONTH(D112)&gt;=4,YEAR(D112),YEAR(D112)-1),4,1),$D$14:D111,"&lt;"&amp;DATE(IF(MONTH(D112)&gt;=4,YEAR(D112)+1,YEAR(D112)),4,1))))</f>
        <v>0</v>
      </c>
      <c r="S112" s="42">
        <f t="shared" si="19"/>
        <v>0</v>
      </c>
      <c r="T112" s="42">
        <f>IFERROR(VLOOKUP(I112,'Section Master'!$A$14:$J$100,6,FALSE()),0)</f>
        <v>0</v>
      </c>
      <c r="U112" s="42">
        <f>IFERROR(VLOOKUP(I112,'Section Master'!$A$14:$J$100,7,FALSE()),0)</f>
        <v>0</v>
      </c>
      <c r="V112" s="38" t="str">
        <f>IF(I112="","",IFERROR(IF(VLOOKUP(I112,'Section Master'!$A$14:$J$100,8,FALSE())="Excess over aggregate",IF(S112&gt;U112,"Threshold exceeded","Below threshold"),IF(VLOOKUP(I112,'Section Master'!$A$14:$J$100,8,FALSE())="Single or aggregate gate",IF(OR(Q112&gt;T112,S112&gt;U112),"Threshold exceeded","Below threshold"),IF(VLOOKUP(I112,'Section Master'!$A$14:$J$100,8,FALSE())="Aggregate gate",IF(S112&gt;U112,"Threshold exceeded","Below threshold"),IF(VLOOKUP(I112,'Section Master'!$A$14:$J$100,8,FALSE())="No threshold","Applicable","Manual review")))),"Manual review"))</f>
        <v/>
      </c>
      <c r="W112" s="43">
        <f>IFERROR(VLOOKUP(I112,'Section Master'!$A$14:$J$100,5,FALSE()),0)</f>
        <v>0</v>
      </c>
      <c r="X112" s="44"/>
      <c r="Y112" s="42" t="str">
        <f>IF(I112="","",IF(V112="Below threshold",0,ROUND(IF(IFERROR(VLOOKUP(I112,'Section Master'!$A$14:$J$100,8,FALSE()),"")="Excess over aggregate",MAX(0,S112-MAX(U112,R112)),Q112)*IF(X112&lt;&gt;"",X112,W112),0)))</f>
        <v/>
      </c>
      <c r="Z112" s="39"/>
      <c r="AA112" s="40" t="str">
        <f t="shared" si="20"/>
        <v/>
      </c>
      <c r="AB112" s="39"/>
      <c r="AC112" s="42">
        <f t="shared" si="21"/>
        <v>0</v>
      </c>
      <c r="AD112" s="42">
        <f t="shared" si="22"/>
        <v>0</v>
      </c>
      <c r="AE112" s="42">
        <f t="shared" si="23"/>
        <v>0</v>
      </c>
      <c r="AF112" s="37"/>
      <c r="AG112" s="38" t="str">
        <f t="shared" si="24"/>
        <v/>
      </c>
      <c r="AH112" s="38" t="str">
        <f t="shared" si="25"/>
        <v/>
      </c>
      <c r="AI112" s="37"/>
    </row>
    <row r="113" spans="1:35" ht="14.25" customHeight="1" x14ac:dyDescent="0.25">
      <c r="A113" s="31" t="str">
        <f t="shared" si="13"/>
        <v/>
      </c>
      <c r="B113" s="39"/>
      <c r="C113" s="39"/>
      <c r="D113" s="45" t="str">
        <f t="shared" si="14"/>
        <v/>
      </c>
      <c r="E113" s="31" t="str">
        <f t="shared" si="15"/>
        <v/>
      </c>
      <c r="F113" s="31" t="str">
        <f t="shared" si="16"/>
        <v/>
      </c>
      <c r="G113" s="37"/>
      <c r="H113" s="31" t="str">
        <f>IFERROR(VLOOKUP(G113,'Vendor Master'!$A$14:$I$213,2,FALSE()),"")</f>
        <v/>
      </c>
      <c r="I113" s="37"/>
      <c r="J113" s="41"/>
      <c r="K113" s="41"/>
      <c r="L113" s="41"/>
      <c r="M113" s="33">
        <f t="shared" si="17"/>
        <v>0</v>
      </c>
      <c r="N113" s="37"/>
      <c r="O113" s="37" t="s">
        <v>370</v>
      </c>
      <c r="P113" s="41"/>
      <c r="Q113" s="33">
        <f t="shared" si="18"/>
        <v>0</v>
      </c>
      <c r="R113" s="33">
        <f>IF(ROW()=14,0,IF(OR(G113="",I113="",D113=""),0,SUMIFS($Q$14:Q112,$G$14:G112,G113,$I$14:I112,I113,$D$14:D112,"&gt;="&amp;DATE(IF(MONTH(D113)&gt;=4,YEAR(D113),YEAR(D113)-1),4,1),$D$14:D112,"&lt;"&amp;DATE(IF(MONTH(D113)&gt;=4,YEAR(D113)+1,YEAR(D113)),4,1))))</f>
        <v>0</v>
      </c>
      <c r="S113" s="33">
        <f t="shared" si="19"/>
        <v>0</v>
      </c>
      <c r="T113" s="33">
        <f>IFERROR(VLOOKUP(I113,'Section Master'!$A$14:$J$100,6,FALSE()),0)</f>
        <v>0</v>
      </c>
      <c r="U113" s="33">
        <f>IFERROR(VLOOKUP(I113,'Section Master'!$A$14:$J$100,7,FALSE()),0)</f>
        <v>0</v>
      </c>
      <c r="V113" s="31" t="str">
        <f>IF(I113="","",IFERROR(IF(VLOOKUP(I113,'Section Master'!$A$14:$J$100,8,FALSE())="Excess over aggregate",IF(S113&gt;U113,"Threshold exceeded","Below threshold"),IF(VLOOKUP(I113,'Section Master'!$A$14:$J$100,8,FALSE())="Single or aggregate gate",IF(OR(Q113&gt;T113,S113&gt;U113),"Threshold exceeded","Below threshold"),IF(VLOOKUP(I113,'Section Master'!$A$14:$J$100,8,FALSE())="Aggregate gate",IF(S113&gt;U113,"Threshold exceeded","Below threshold"),IF(VLOOKUP(I113,'Section Master'!$A$14:$J$100,8,FALSE())="No threshold","Applicable","Manual review")))),"Manual review"))</f>
        <v/>
      </c>
      <c r="W113" s="46">
        <f>IFERROR(VLOOKUP(I113,'Section Master'!$A$14:$J$100,5,FALSE()),0)</f>
        <v>0</v>
      </c>
      <c r="X113" s="44"/>
      <c r="Y113" s="33" t="str">
        <f>IF(I113="","",IF(V113="Below threshold",0,ROUND(IF(IFERROR(VLOOKUP(I113,'Section Master'!$A$14:$J$100,8,FALSE()),"")="Excess over aggregate",MAX(0,S113-MAX(U113,R113)),Q113)*IF(X113&lt;&gt;"",X113,W113),0)))</f>
        <v/>
      </c>
      <c r="Z113" s="39"/>
      <c r="AA113" s="45" t="str">
        <f t="shared" si="20"/>
        <v/>
      </c>
      <c r="AB113" s="39"/>
      <c r="AC113" s="33">
        <f t="shared" si="21"/>
        <v>0</v>
      </c>
      <c r="AD113" s="33">
        <f t="shared" si="22"/>
        <v>0</v>
      </c>
      <c r="AE113" s="33">
        <f t="shared" si="23"/>
        <v>0</v>
      </c>
      <c r="AF113" s="37"/>
      <c r="AG113" s="31" t="str">
        <f t="shared" si="24"/>
        <v/>
      </c>
      <c r="AH113" s="31" t="str">
        <f t="shared" si="25"/>
        <v/>
      </c>
      <c r="AI113" s="37"/>
    </row>
    <row r="114" spans="1:35" ht="14.25" customHeight="1" x14ac:dyDescent="0.25">
      <c r="A114" s="38" t="str">
        <f t="shared" si="13"/>
        <v/>
      </c>
      <c r="B114" s="39"/>
      <c r="C114" s="39"/>
      <c r="D114" s="40" t="str">
        <f t="shared" si="14"/>
        <v/>
      </c>
      <c r="E114" s="38" t="str">
        <f t="shared" si="15"/>
        <v/>
      </c>
      <c r="F114" s="38" t="str">
        <f t="shared" si="16"/>
        <v/>
      </c>
      <c r="G114" s="37"/>
      <c r="H114" s="38" t="str">
        <f>IFERROR(VLOOKUP(G114,'Vendor Master'!$A$14:$I$213,2,FALSE()),"")</f>
        <v/>
      </c>
      <c r="I114" s="37"/>
      <c r="J114" s="41"/>
      <c r="K114" s="41"/>
      <c r="L114" s="41"/>
      <c r="M114" s="42">
        <f t="shared" si="17"/>
        <v>0</v>
      </c>
      <c r="N114" s="37"/>
      <c r="O114" s="37" t="s">
        <v>370</v>
      </c>
      <c r="P114" s="41"/>
      <c r="Q114" s="42">
        <f t="shared" si="18"/>
        <v>0</v>
      </c>
      <c r="R114" s="42">
        <f>IF(ROW()=14,0,IF(OR(G114="",I114="",D114=""),0,SUMIFS($Q$14:Q113,$G$14:G113,G114,$I$14:I113,I114,$D$14:D113,"&gt;="&amp;DATE(IF(MONTH(D114)&gt;=4,YEAR(D114),YEAR(D114)-1),4,1),$D$14:D113,"&lt;"&amp;DATE(IF(MONTH(D114)&gt;=4,YEAR(D114)+1,YEAR(D114)),4,1))))</f>
        <v>0</v>
      </c>
      <c r="S114" s="42">
        <f t="shared" si="19"/>
        <v>0</v>
      </c>
      <c r="T114" s="42">
        <f>IFERROR(VLOOKUP(I114,'Section Master'!$A$14:$J$100,6,FALSE()),0)</f>
        <v>0</v>
      </c>
      <c r="U114" s="42">
        <f>IFERROR(VLOOKUP(I114,'Section Master'!$A$14:$J$100,7,FALSE()),0)</f>
        <v>0</v>
      </c>
      <c r="V114" s="38" t="str">
        <f>IF(I114="","",IFERROR(IF(VLOOKUP(I114,'Section Master'!$A$14:$J$100,8,FALSE())="Excess over aggregate",IF(S114&gt;U114,"Threshold exceeded","Below threshold"),IF(VLOOKUP(I114,'Section Master'!$A$14:$J$100,8,FALSE())="Single or aggregate gate",IF(OR(Q114&gt;T114,S114&gt;U114),"Threshold exceeded","Below threshold"),IF(VLOOKUP(I114,'Section Master'!$A$14:$J$100,8,FALSE())="Aggregate gate",IF(S114&gt;U114,"Threshold exceeded","Below threshold"),IF(VLOOKUP(I114,'Section Master'!$A$14:$J$100,8,FALSE())="No threshold","Applicable","Manual review")))),"Manual review"))</f>
        <v/>
      </c>
      <c r="W114" s="43">
        <f>IFERROR(VLOOKUP(I114,'Section Master'!$A$14:$J$100,5,FALSE()),0)</f>
        <v>0</v>
      </c>
      <c r="X114" s="44"/>
      <c r="Y114" s="42" t="str">
        <f>IF(I114="","",IF(V114="Below threshold",0,ROUND(IF(IFERROR(VLOOKUP(I114,'Section Master'!$A$14:$J$100,8,FALSE()),"")="Excess over aggregate",MAX(0,S114-MAX(U114,R114)),Q114)*IF(X114&lt;&gt;"",X114,W114),0)))</f>
        <v/>
      </c>
      <c r="Z114" s="39"/>
      <c r="AA114" s="40" t="str">
        <f t="shared" si="20"/>
        <v/>
      </c>
      <c r="AB114" s="39"/>
      <c r="AC114" s="42">
        <f t="shared" si="21"/>
        <v>0</v>
      </c>
      <c r="AD114" s="42">
        <f t="shared" si="22"/>
        <v>0</v>
      </c>
      <c r="AE114" s="42">
        <f t="shared" si="23"/>
        <v>0</v>
      </c>
      <c r="AF114" s="37"/>
      <c r="AG114" s="38" t="str">
        <f t="shared" si="24"/>
        <v/>
      </c>
      <c r="AH114" s="38" t="str">
        <f t="shared" si="25"/>
        <v/>
      </c>
      <c r="AI114" s="37"/>
    </row>
    <row r="115" spans="1:35" ht="14.25" customHeight="1" x14ac:dyDescent="0.25">
      <c r="A115" s="31" t="str">
        <f t="shared" si="13"/>
        <v/>
      </c>
      <c r="B115" s="39"/>
      <c r="C115" s="39"/>
      <c r="D115" s="45" t="str">
        <f t="shared" si="14"/>
        <v/>
      </c>
      <c r="E115" s="31" t="str">
        <f t="shared" si="15"/>
        <v/>
      </c>
      <c r="F115" s="31" t="str">
        <f t="shared" si="16"/>
        <v/>
      </c>
      <c r="G115" s="37"/>
      <c r="H115" s="31" t="str">
        <f>IFERROR(VLOOKUP(G115,'Vendor Master'!$A$14:$I$213,2,FALSE()),"")</f>
        <v/>
      </c>
      <c r="I115" s="37"/>
      <c r="J115" s="41"/>
      <c r="K115" s="41"/>
      <c r="L115" s="41"/>
      <c r="M115" s="33">
        <f t="shared" si="17"/>
        <v>0</v>
      </c>
      <c r="N115" s="37"/>
      <c r="O115" s="37" t="s">
        <v>370</v>
      </c>
      <c r="P115" s="41"/>
      <c r="Q115" s="33">
        <f t="shared" si="18"/>
        <v>0</v>
      </c>
      <c r="R115" s="33">
        <f>IF(ROW()=14,0,IF(OR(G115="",I115="",D115=""),0,SUMIFS($Q$14:Q114,$G$14:G114,G115,$I$14:I114,I115,$D$14:D114,"&gt;="&amp;DATE(IF(MONTH(D115)&gt;=4,YEAR(D115),YEAR(D115)-1),4,1),$D$14:D114,"&lt;"&amp;DATE(IF(MONTH(D115)&gt;=4,YEAR(D115)+1,YEAR(D115)),4,1))))</f>
        <v>0</v>
      </c>
      <c r="S115" s="33">
        <f t="shared" si="19"/>
        <v>0</v>
      </c>
      <c r="T115" s="33">
        <f>IFERROR(VLOOKUP(I115,'Section Master'!$A$14:$J$100,6,FALSE()),0)</f>
        <v>0</v>
      </c>
      <c r="U115" s="33">
        <f>IFERROR(VLOOKUP(I115,'Section Master'!$A$14:$J$100,7,FALSE()),0)</f>
        <v>0</v>
      </c>
      <c r="V115" s="31" t="str">
        <f>IF(I115="","",IFERROR(IF(VLOOKUP(I115,'Section Master'!$A$14:$J$100,8,FALSE())="Excess over aggregate",IF(S115&gt;U115,"Threshold exceeded","Below threshold"),IF(VLOOKUP(I115,'Section Master'!$A$14:$J$100,8,FALSE())="Single or aggregate gate",IF(OR(Q115&gt;T115,S115&gt;U115),"Threshold exceeded","Below threshold"),IF(VLOOKUP(I115,'Section Master'!$A$14:$J$100,8,FALSE())="Aggregate gate",IF(S115&gt;U115,"Threshold exceeded","Below threshold"),IF(VLOOKUP(I115,'Section Master'!$A$14:$J$100,8,FALSE())="No threshold","Applicable","Manual review")))),"Manual review"))</f>
        <v/>
      </c>
      <c r="W115" s="46">
        <f>IFERROR(VLOOKUP(I115,'Section Master'!$A$14:$J$100,5,FALSE()),0)</f>
        <v>0</v>
      </c>
      <c r="X115" s="44"/>
      <c r="Y115" s="33" t="str">
        <f>IF(I115="","",IF(V115="Below threshold",0,ROUND(IF(IFERROR(VLOOKUP(I115,'Section Master'!$A$14:$J$100,8,FALSE()),"")="Excess over aggregate",MAX(0,S115-MAX(U115,R115)),Q115)*IF(X115&lt;&gt;"",X115,W115),0)))</f>
        <v/>
      </c>
      <c r="Z115" s="39"/>
      <c r="AA115" s="45" t="str">
        <f t="shared" si="20"/>
        <v/>
      </c>
      <c r="AB115" s="39"/>
      <c r="AC115" s="33">
        <f t="shared" si="21"/>
        <v>0</v>
      </c>
      <c r="AD115" s="33">
        <f t="shared" si="22"/>
        <v>0</v>
      </c>
      <c r="AE115" s="33">
        <f t="shared" si="23"/>
        <v>0</v>
      </c>
      <c r="AF115" s="37"/>
      <c r="AG115" s="31" t="str">
        <f t="shared" si="24"/>
        <v/>
      </c>
      <c r="AH115" s="31" t="str">
        <f t="shared" si="25"/>
        <v/>
      </c>
      <c r="AI115" s="37"/>
    </row>
    <row r="116" spans="1:35" ht="14.25" customHeight="1" x14ac:dyDescent="0.25">
      <c r="A116" s="38" t="str">
        <f t="shared" si="13"/>
        <v/>
      </c>
      <c r="B116" s="39"/>
      <c r="C116" s="39"/>
      <c r="D116" s="40" t="str">
        <f t="shared" si="14"/>
        <v/>
      </c>
      <c r="E116" s="38" t="str">
        <f t="shared" si="15"/>
        <v/>
      </c>
      <c r="F116" s="38" t="str">
        <f t="shared" si="16"/>
        <v/>
      </c>
      <c r="G116" s="37"/>
      <c r="H116" s="38" t="str">
        <f>IFERROR(VLOOKUP(G116,'Vendor Master'!$A$14:$I$213,2,FALSE()),"")</f>
        <v/>
      </c>
      <c r="I116" s="37"/>
      <c r="J116" s="41"/>
      <c r="K116" s="41"/>
      <c r="L116" s="41"/>
      <c r="M116" s="42">
        <f t="shared" si="17"/>
        <v>0</v>
      </c>
      <c r="N116" s="37"/>
      <c r="O116" s="37" t="s">
        <v>370</v>
      </c>
      <c r="P116" s="41"/>
      <c r="Q116" s="42">
        <f t="shared" si="18"/>
        <v>0</v>
      </c>
      <c r="R116" s="42">
        <f>IF(ROW()=14,0,IF(OR(G116="",I116="",D116=""),0,SUMIFS($Q$14:Q115,$G$14:G115,G116,$I$14:I115,I116,$D$14:D115,"&gt;="&amp;DATE(IF(MONTH(D116)&gt;=4,YEAR(D116),YEAR(D116)-1),4,1),$D$14:D115,"&lt;"&amp;DATE(IF(MONTH(D116)&gt;=4,YEAR(D116)+1,YEAR(D116)),4,1))))</f>
        <v>0</v>
      </c>
      <c r="S116" s="42">
        <f t="shared" si="19"/>
        <v>0</v>
      </c>
      <c r="T116" s="42">
        <f>IFERROR(VLOOKUP(I116,'Section Master'!$A$14:$J$100,6,FALSE()),0)</f>
        <v>0</v>
      </c>
      <c r="U116" s="42">
        <f>IFERROR(VLOOKUP(I116,'Section Master'!$A$14:$J$100,7,FALSE()),0)</f>
        <v>0</v>
      </c>
      <c r="V116" s="38" t="str">
        <f>IF(I116="","",IFERROR(IF(VLOOKUP(I116,'Section Master'!$A$14:$J$100,8,FALSE())="Excess over aggregate",IF(S116&gt;U116,"Threshold exceeded","Below threshold"),IF(VLOOKUP(I116,'Section Master'!$A$14:$J$100,8,FALSE())="Single or aggregate gate",IF(OR(Q116&gt;T116,S116&gt;U116),"Threshold exceeded","Below threshold"),IF(VLOOKUP(I116,'Section Master'!$A$14:$J$100,8,FALSE())="Aggregate gate",IF(S116&gt;U116,"Threshold exceeded","Below threshold"),IF(VLOOKUP(I116,'Section Master'!$A$14:$J$100,8,FALSE())="No threshold","Applicable","Manual review")))),"Manual review"))</f>
        <v/>
      </c>
      <c r="W116" s="43">
        <f>IFERROR(VLOOKUP(I116,'Section Master'!$A$14:$J$100,5,FALSE()),0)</f>
        <v>0</v>
      </c>
      <c r="X116" s="44"/>
      <c r="Y116" s="42" t="str">
        <f>IF(I116="","",IF(V116="Below threshold",0,ROUND(IF(IFERROR(VLOOKUP(I116,'Section Master'!$A$14:$J$100,8,FALSE()),"")="Excess over aggregate",MAX(0,S116-MAX(U116,R116)),Q116)*IF(X116&lt;&gt;"",X116,W116),0)))</f>
        <v/>
      </c>
      <c r="Z116" s="39"/>
      <c r="AA116" s="40" t="str">
        <f t="shared" si="20"/>
        <v/>
      </c>
      <c r="AB116" s="39"/>
      <c r="AC116" s="42">
        <f t="shared" si="21"/>
        <v>0</v>
      </c>
      <c r="AD116" s="42">
        <f t="shared" si="22"/>
        <v>0</v>
      </c>
      <c r="AE116" s="42">
        <f t="shared" si="23"/>
        <v>0</v>
      </c>
      <c r="AF116" s="37"/>
      <c r="AG116" s="38" t="str">
        <f t="shared" si="24"/>
        <v/>
      </c>
      <c r="AH116" s="38" t="str">
        <f t="shared" si="25"/>
        <v/>
      </c>
      <c r="AI116" s="37"/>
    </row>
    <row r="117" spans="1:35" ht="14.25" customHeight="1" x14ac:dyDescent="0.25">
      <c r="A117" s="31" t="str">
        <f t="shared" si="13"/>
        <v/>
      </c>
      <c r="B117" s="39"/>
      <c r="C117" s="39"/>
      <c r="D117" s="45" t="str">
        <f t="shared" si="14"/>
        <v/>
      </c>
      <c r="E117" s="31" t="str">
        <f t="shared" si="15"/>
        <v/>
      </c>
      <c r="F117" s="31" t="str">
        <f t="shared" si="16"/>
        <v/>
      </c>
      <c r="G117" s="37"/>
      <c r="H117" s="31" t="str">
        <f>IFERROR(VLOOKUP(G117,'Vendor Master'!$A$14:$I$213,2,FALSE()),"")</f>
        <v/>
      </c>
      <c r="I117" s="37"/>
      <c r="J117" s="41"/>
      <c r="K117" s="41"/>
      <c r="L117" s="41"/>
      <c r="M117" s="33">
        <f t="shared" si="17"/>
        <v>0</v>
      </c>
      <c r="N117" s="37"/>
      <c r="O117" s="37" t="s">
        <v>370</v>
      </c>
      <c r="P117" s="41"/>
      <c r="Q117" s="33">
        <f t="shared" si="18"/>
        <v>0</v>
      </c>
      <c r="R117" s="33">
        <f>IF(ROW()=14,0,IF(OR(G117="",I117="",D117=""),0,SUMIFS($Q$14:Q116,$G$14:G116,G117,$I$14:I116,I117,$D$14:D116,"&gt;="&amp;DATE(IF(MONTH(D117)&gt;=4,YEAR(D117),YEAR(D117)-1),4,1),$D$14:D116,"&lt;"&amp;DATE(IF(MONTH(D117)&gt;=4,YEAR(D117)+1,YEAR(D117)),4,1))))</f>
        <v>0</v>
      </c>
      <c r="S117" s="33">
        <f t="shared" si="19"/>
        <v>0</v>
      </c>
      <c r="T117" s="33">
        <f>IFERROR(VLOOKUP(I117,'Section Master'!$A$14:$J$100,6,FALSE()),0)</f>
        <v>0</v>
      </c>
      <c r="U117" s="33">
        <f>IFERROR(VLOOKUP(I117,'Section Master'!$A$14:$J$100,7,FALSE()),0)</f>
        <v>0</v>
      </c>
      <c r="V117" s="31" t="str">
        <f>IF(I117="","",IFERROR(IF(VLOOKUP(I117,'Section Master'!$A$14:$J$100,8,FALSE())="Excess over aggregate",IF(S117&gt;U117,"Threshold exceeded","Below threshold"),IF(VLOOKUP(I117,'Section Master'!$A$14:$J$100,8,FALSE())="Single or aggregate gate",IF(OR(Q117&gt;T117,S117&gt;U117),"Threshold exceeded","Below threshold"),IF(VLOOKUP(I117,'Section Master'!$A$14:$J$100,8,FALSE())="Aggregate gate",IF(S117&gt;U117,"Threshold exceeded","Below threshold"),IF(VLOOKUP(I117,'Section Master'!$A$14:$J$100,8,FALSE())="No threshold","Applicable","Manual review")))),"Manual review"))</f>
        <v/>
      </c>
      <c r="W117" s="46">
        <f>IFERROR(VLOOKUP(I117,'Section Master'!$A$14:$J$100,5,FALSE()),0)</f>
        <v>0</v>
      </c>
      <c r="X117" s="44"/>
      <c r="Y117" s="33" t="str">
        <f>IF(I117="","",IF(V117="Below threshold",0,ROUND(IF(IFERROR(VLOOKUP(I117,'Section Master'!$A$14:$J$100,8,FALSE()),"")="Excess over aggregate",MAX(0,S117-MAX(U117,R117)),Q117)*IF(X117&lt;&gt;"",X117,W117),0)))</f>
        <v/>
      </c>
      <c r="Z117" s="39"/>
      <c r="AA117" s="45" t="str">
        <f t="shared" si="20"/>
        <v/>
      </c>
      <c r="AB117" s="39"/>
      <c r="AC117" s="33">
        <f t="shared" si="21"/>
        <v>0</v>
      </c>
      <c r="AD117" s="33">
        <f t="shared" si="22"/>
        <v>0</v>
      </c>
      <c r="AE117" s="33">
        <f t="shared" si="23"/>
        <v>0</v>
      </c>
      <c r="AF117" s="37"/>
      <c r="AG117" s="31" t="str">
        <f t="shared" si="24"/>
        <v/>
      </c>
      <c r="AH117" s="31" t="str">
        <f t="shared" si="25"/>
        <v/>
      </c>
      <c r="AI117" s="37"/>
    </row>
    <row r="118" spans="1:35" ht="14.25" customHeight="1" x14ac:dyDescent="0.25">
      <c r="A118" s="38" t="str">
        <f t="shared" si="13"/>
        <v/>
      </c>
      <c r="B118" s="39"/>
      <c r="C118" s="39"/>
      <c r="D118" s="40" t="str">
        <f t="shared" si="14"/>
        <v/>
      </c>
      <c r="E118" s="38" t="str">
        <f t="shared" si="15"/>
        <v/>
      </c>
      <c r="F118" s="38" t="str">
        <f t="shared" si="16"/>
        <v/>
      </c>
      <c r="G118" s="37"/>
      <c r="H118" s="38" t="str">
        <f>IFERROR(VLOOKUP(G118,'Vendor Master'!$A$14:$I$213,2,FALSE()),"")</f>
        <v/>
      </c>
      <c r="I118" s="37"/>
      <c r="J118" s="41"/>
      <c r="K118" s="41"/>
      <c r="L118" s="41"/>
      <c r="M118" s="42">
        <f t="shared" si="17"/>
        <v>0</v>
      </c>
      <c r="N118" s="37"/>
      <c r="O118" s="37" t="s">
        <v>370</v>
      </c>
      <c r="P118" s="41"/>
      <c r="Q118" s="42">
        <f t="shared" si="18"/>
        <v>0</v>
      </c>
      <c r="R118" s="42">
        <f>IF(ROW()=14,0,IF(OR(G118="",I118="",D118=""),0,SUMIFS($Q$14:Q117,$G$14:G117,G118,$I$14:I117,I118,$D$14:D117,"&gt;="&amp;DATE(IF(MONTH(D118)&gt;=4,YEAR(D118),YEAR(D118)-1),4,1),$D$14:D117,"&lt;"&amp;DATE(IF(MONTH(D118)&gt;=4,YEAR(D118)+1,YEAR(D118)),4,1))))</f>
        <v>0</v>
      </c>
      <c r="S118" s="42">
        <f t="shared" si="19"/>
        <v>0</v>
      </c>
      <c r="T118" s="42">
        <f>IFERROR(VLOOKUP(I118,'Section Master'!$A$14:$J$100,6,FALSE()),0)</f>
        <v>0</v>
      </c>
      <c r="U118" s="42">
        <f>IFERROR(VLOOKUP(I118,'Section Master'!$A$14:$J$100,7,FALSE()),0)</f>
        <v>0</v>
      </c>
      <c r="V118" s="38" t="str">
        <f>IF(I118="","",IFERROR(IF(VLOOKUP(I118,'Section Master'!$A$14:$J$100,8,FALSE())="Excess over aggregate",IF(S118&gt;U118,"Threshold exceeded","Below threshold"),IF(VLOOKUP(I118,'Section Master'!$A$14:$J$100,8,FALSE())="Single or aggregate gate",IF(OR(Q118&gt;T118,S118&gt;U118),"Threshold exceeded","Below threshold"),IF(VLOOKUP(I118,'Section Master'!$A$14:$J$100,8,FALSE())="Aggregate gate",IF(S118&gt;U118,"Threshold exceeded","Below threshold"),IF(VLOOKUP(I118,'Section Master'!$A$14:$J$100,8,FALSE())="No threshold","Applicable","Manual review")))),"Manual review"))</f>
        <v/>
      </c>
      <c r="W118" s="43">
        <f>IFERROR(VLOOKUP(I118,'Section Master'!$A$14:$J$100,5,FALSE()),0)</f>
        <v>0</v>
      </c>
      <c r="X118" s="44"/>
      <c r="Y118" s="42" t="str">
        <f>IF(I118="","",IF(V118="Below threshold",0,ROUND(IF(IFERROR(VLOOKUP(I118,'Section Master'!$A$14:$J$100,8,FALSE()),"")="Excess over aggregate",MAX(0,S118-MAX(U118,R118)),Q118)*IF(X118&lt;&gt;"",X118,W118),0)))</f>
        <v/>
      </c>
      <c r="Z118" s="39"/>
      <c r="AA118" s="40" t="str">
        <f t="shared" si="20"/>
        <v/>
      </c>
      <c r="AB118" s="39"/>
      <c r="AC118" s="42">
        <f t="shared" si="21"/>
        <v>0</v>
      </c>
      <c r="AD118" s="42">
        <f t="shared" si="22"/>
        <v>0</v>
      </c>
      <c r="AE118" s="42">
        <f t="shared" si="23"/>
        <v>0</v>
      </c>
      <c r="AF118" s="37"/>
      <c r="AG118" s="38" t="str">
        <f t="shared" si="24"/>
        <v/>
      </c>
      <c r="AH118" s="38" t="str">
        <f t="shared" si="25"/>
        <v/>
      </c>
      <c r="AI118" s="37"/>
    </row>
    <row r="119" spans="1:35" ht="14.25" customHeight="1" x14ac:dyDescent="0.25">
      <c r="A119" s="31" t="str">
        <f t="shared" si="13"/>
        <v/>
      </c>
      <c r="B119" s="39"/>
      <c r="C119" s="39"/>
      <c r="D119" s="45" t="str">
        <f t="shared" si="14"/>
        <v/>
      </c>
      <c r="E119" s="31" t="str">
        <f t="shared" si="15"/>
        <v/>
      </c>
      <c r="F119" s="31" t="str">
        <f t="shared" si="16"/>
        <v/>
      </c>
      <c r="G119" s="37"/>
      <c r="H119" s="31" t="str">
        <f>IFERROR(VLOOKUP(G119,'Vendor Master'!$A$14:$I$213,2,FALSE()),"")</f>
        <v/>
      </c>
      <c r="I119" s="37"/>
      <c r="J119" s="41"/>
      <c r="K119" s="41"/>
      <c r="L119" s="41"/>
      <c r="M119" s="33">
        <f t="shared" si="17"/>
        <v>0</v>
      </c>
      <c r="N119" s="37"/>
      <c r="O119" s="37" t="s">
        <v>370</v>
      </c>
      <c r="P119" s="41"/>
      <c r="Q119" s="33">
        <f t="shared" si="18"/>
        <v>0</v>
      </c>
      <c r="R119" s="33">
        <f>IF(ROW()=14,0,IF(OR(G119="",I119="",D119=""),0,SUMIFS($Q$14:Q118,$G$14:G118,G119,$I$14:I118,I119,$D$14:D118,"&gt;="&amp;DATE(IF(MONTH(D119)&gt;=4,YEAR(D119),YEAR(D119)-1),4,1),$D$14:D118,"&lt;"&amp;DATE(IF(MONTH(D119)&gt;=4,YEAR(D119)+1,YEAR(D119)),4,1))))</f>
        <v>0</v>
      </c>
      <c r="S119" s="33">
        <f t="shared" si="19"/>
        <v>0</v>
      </c>
      <c r="T119" s="33">
        <f>IFERROR(VLOOKUP(I119,'Section Master'!$A$14:$J$100,6,FALSE()),0)</f>
        <v>0</v>
      </c>
      <c r="U119" s="33">
        <f>IFERROR(VLOOKUP(I119,'Section Master'!$A$14:$J$100,7,FALSE()),0)</f>
        <v>0</v>
      </c>
      <c r="V119" s="31" t="str">
        <f>IF(I119="","",IFERROR(IF(VLOOKUP(I119,'Section Master'!$A$14:$J$100,8,FALSE())="Excess over aggregate",IF(S119&gt;U119,"Threshold exceeded","Below threshold"),IF(VLOOKUP(I119,'Section Master'!$A$14:$J$100,8,FALSE())="Single or aggregate gate",IF(OR(Q119&gt;T119,S119&gt;U119),"Threshold exceeded","Below threshold"),IF(VLOOKUP(I119,'Section Master'!$A$14:$J$100,8,FALSE())="Aggregate gate",IF(S119&gt;U119,"Threshold exceeded","Below threshold"),IF(VLOOKUP(I119,'Section Master'!$A$14:$J$100,8,FALSE())="No threshold","Applicable","Manual review")))),"Manual review"))</f>
        <v/>
      </c>
      <c r="W119" s="46">
        <f>IFERROR(VLOOKUP(I119,'Section Master'!$A$14:$J$100,5,FALSE()),0)</f>
        <v>0</v>
      </c>
      <c r="X119" s="44"/>
      <c r="Y119" s="33" t="str">
        <f>IF(I119="","",IF(V119="Below threshold",0,ROUND(IF(IFERROR(VLOOKUP(I119,'Section Master'!$A$14:$J$100,8,FALSE()),"")="Excess over aggregate",MAX(0,S119-MAX(U119,R119)),Q119)*IF(X119&lt;&gt;"",X119,W119),0)))</f>
        <v/>
      </c>
      <c r="Z119" s="39"/>
      <c r="AA119" s="45" t="str">
        <f t="shared" si="20"/>
        <v/>
      </c>
      <c r="AB119" s="39"/>
      <c r="AC119" s="33">
        <f t="shared" si="21"/>
        <v>0</v>
      </c>
      <c r="AD119" s="33">
        <f t="shared" si="22"/>
        <v>0</v>
      </c>
      <c r="AE119" s="33">
        <f t="shared" si="23"/>
        <v>0</v>
      </c>
      <c r="AF119" s="37"/>
      <c r="AG119" s="31" t="str">
        <f t="shared" si="24"/>
        <v/>
      </c>
      <c r="AH119" s="31" t="str">
        <f t="shared" si="25"/>
        <v/>
      </c>
      <c r="AI119" s="37"/>
    </row>
    <row r="120" spans="1:35" ht="14.25" customHeight="1" x14ac:dyDescent="0.25">
      <c r="A120" s="38" t="str">
        <f t="shared" si="13"/>
        <v/>
      </c>
      <c r="B120" s="39"/>
      <c r="C120" s="39"/>
      <c r="D120" s="40" t="str">
        <f t="shared" si="14"/>
        <v/>
      </c>
      <c r="E120" s="38" t="str">
        <f t="shared" si="15"/>
        <v/>
      </c>
      <c r="F120" s="38" t="str">
        <f t="shared" si="16"/>
        <v/>
      </c>
      <c r="G120" s="37"/>
      <c r="H120" s="38" t="str">
        <f>IFERROR(VLOOKUP(G120,'Vendor Master'!$A$14:$I$213,2,FALSE()),"")</f>
        <v/>
      </c>
      <c r="I120" s="37"/>
      <c r="J120" s="41"/>
      <c r="K120" s="41"/>
      <c r="L120" s="41"/>
      <c r="M120" s="42">
        <f t="shared" si="17"/>
        <v>0</v>
      </c>
      <c r="N120" s="37"/>
      <c r="O120" s="37" t="s">
        <v>370</v>
      </c>
      <c r="P120" s="41"/>
      <c r="Q120" s="42">
        <f t="shared" si="18"/>
        <v>0</v>
      </c>
      <c r="R120" s="42">
        <f>IF(ROW()=14,0,IF(OR(G120="",I120="",D120=""),0,SUMIFS($Q$14:Q119,$G$14:G119,G120,$I$14:I119,I120,$D$14:D119,"&gt;="&amp;DATE(IF(MONTH(D120)&gt;=4,YEAR(D120),YEAR(D120)-1),4,1),$D$14:D119,"&lt;"&amp;DATE(IF(MONTH(D120)&gt;=4,YEAR(D120)+1,YEAR(D120)),4,1))))</f>
        <v>0</v>
      </c>
      <c r="S120" s="42">
        <f t="shared" si="19"/>
        <v>0</v>
      </c>
      <c r="T120" s="42">
        <f>IFERROR(VLOOKUP(I120,'Section Master'!$A$14:$J$100,6,FALSE()),0)</f>
        <v>0</v>
      </c>
      <c r="U120" s="42">
        <f>IFERROR(VLOOKUP(I120,'Section Master'!$A$14:$J$100,7,FALSE()),0)</f>
        <v>0</v>
      </c>
      <c r="V120" s="38" t="str">
        <f>IF(I120="","",IFERROR(IF(VLOOKUP(I120,'Section Master'!$A$14:$J$100,8,FALSE())="Excess over aggregate",IF(S120&gt;U120,"Threshold exceeded","Below threshold"),IF(VLOOKUP(I120,'Section Master'!$A$14:$J$100,8,FALSE())="Single or aggregate gate",IF(OR(Q120&gt;T120,S120&gt;U120),"Threshold exceeded","Below threshold"),IF(VLOOKUP(I120,'Section Master'!$A$14:$J$100,8,FALSE())="Aggregate gate",IF(S120&gt;U120,"Threshold exceeded","Below threshold"),IF(VLOOKUP(I120,'Section Master'!$A$14:$J$100,8,FALSE())="No threshold","Applicable","Manual review")))),"Manual review"))</f>
        <v/>
      </c>
      <c r="W120" s="43">
        <f>IFERROR(VLOOKUP(I120,'Section Master'!$A$14:$J$100,5,FALSE()),0)</f>
        <v>0</v>
      </c>
      <c r="X120" s="44"/>
      <c r="Y120" s="42" t="str">
        <f>IF(I120="","",IF(V120="Below threshold",0,ROUND(IF(IFERROR(VLOOKUP(I120,'Section Master'!$A$14:$J$100,8,FALSE()),"")="Excess over aggregate",MAX(0,S120-MAX(U120,R120)),Q120)*IF(X120&lt;&gt;"",X120,W120),0)))</f>
        <v/>
      </c>
      <c r="Z120" s="39"/>
      <c r="AA120" s="40" t="str">
        <f t="shared" si="20"/>
        <v/>
      </c>
      <c r="AB120" s="39"/>
      <c r="AC120" s="42">
        <f t="shared" si="21"/>
        <v>0</v>
      </c>
      <c r="AD120" s="42">
        <f t="shared" si="22"/>
        <v>0</v>
      </c>
      <c r="AE120" s="42">
        <f t="shared" si="23"/>
        <v>0</v>
      </c>
      <c r="AF120" s="37"/>
      <c r="AG120" s="38" t="str">
        <f t="shared" si="24"/>
        <v/>
      </c>
      <c r="AH120" s="38" t="str">
        <f t="shared" si="25"/>
        <v/>
      </c>
      <c r="AI120" s="37"/>
    </row>
    <row r="121" spans="1:35" ht="14.25" customHeight="1" x14ac:dyDescent="0.25">
      <c r="A121" s="31" t="str">
        <f t="shared" si="13"/>
        <v/>
      </c>
      <c r="B121" s="39"/>
      <c r="C121" s="39"/>
      <c r="D121" s="45" t="str">
        <f t="shared" si="14"/>
        <v/>
      </c>
      <c r="E121" s="31" t="str">
        <f t="shared" si="15"/>
        <v/>
      </c>
      <c r="F121" s="31" t="str">
        <f t="shared" si="16"/>
        <v/>
      </c>
      <c r="G121" s="37"/>
      <c r="H121" s="31" t="str">
        <f>IFERROR(VLOOKUP(G121,'Vendor Master'!$A$14:$I$213,2,FALSE()),"")</f>
        <v/>
      </c>
      <c r="I121" s="37"/>
      <c r="J121" s="41"/>
      <c r="K121" s="41"/>
      <c r="L121" s="41"/>
      <c r="M121" s="33">
        <f t="shared" si="17"/>
        <v>0</v>
      </c>
      <c r="N121" s="37"/>
      <c r="O121" s="37" t="s">
        <v>370</v>
      </c>
      <c r="P121" s="41"/>
      <c r="Q121" s="33">
        <f t="shared" si="18"/>
        <v>0</v>
      </c>
      <c r="R121" s="33">
        <f>IF(ROW()=14,0,IF(OR(G121="",I121="",D121=""),0,SUMIFS($Q$14:Q120,$G$14:G120,G121,$I$14:I120,I121,$D$14:D120,"&gt;="&amp;DATE(IF(MONTH(D121)&gt;=4,YEAR(D121),YEAR(D121)-1),4,1),$D$14:D120,"&lt;"&amp;DATE(IF(MONTH(D121)&gt;=4,YEAR(D121)+1,YEAR(D121)),4,1))))</f>
        <v>0</v>
      </c>
      <c r="S121" s="33">
        <f t="shared" si="19"/>
        <v>0</v>
      </c>
      <c r="T121" s="33">
        <f>IFERROR(VLOOKUP(I121,'Section Master'!$A$14:$J$100,6,FALSE()),0)</f>
        <v>0</v>
      </c>
      <c r="U121" s="33">
        <f>IFERROR(VLOOKUP(I121,'Section Master'!$A$14:$J$100,7,FALSE()),0)</f>
        <v>0</v>
      </c>
      <c r="V121" s="31" t="str">
        <f>IF(I121="","",IFERROR(IF(VLOOKUP(I121,'Section Master'!$A$14:$J$100,8,FALSE())="Excess over aggregate",IF(S121&gt;U121,"Threshold exceeded","Below threshold"),IF(VLOOKUP(I121,'Section Master'!$A$14:$J$100,8,FALSE())="Single or aggregate gate",IF(OR(Q121&gt;T121,S121&gt;U121),"Threshold exceeded","Below threshold"),IF(VLOOKUP(I121,'Section Master'!$A$14:$J$100,8,FALSE())="Aggregate gate",IF(S121&gt;U121,"Threshold exceeded","Below threshold"),IF(VLOOKUP(I121,'Section Master'!$A$14:$J$100,8,FALSE())="No threshold","Applicable","Manual review")))),"Manual review"))</f>
        <v/>
      </c>
      <c r="W121" s="46">
        <f>IFERROR(VLOOKUP(I121,'Section Master'!$A$14:$J$100,5,FALSE()),0)</f>
        <v>0</v>
      </c>
      <c r="X121" s="44"/>
      <c r="Y121" s="33" t="str">
        <f>IF(I121="","",IF(V121="Below threshold",0,ROUND(IF(IFERROR(VLOOKUP(I121,'Section Master'!$A$14:$J$100,8,FALSE()),"")="Excess over aggregate",MAX(0,S121-MAX(U121,R121)),Q121)*IF(X121&lt;&gt;"",X121,W121),0)))</f>
        <v/>
      </c>
      <c r="Z121" s="39"/>
      <c r="AA121" s="45" t="str">
        <f t="shared" si="20"/>
        <v/>
      </c>
      <c r="AB121" s="39"/>
      <c r="AC121" s="33">
        <f t="shared" si="21"/>
        <v>0</v>
      </c>
      <c r="AD121" s="33">
        <f t="shared" si="22"/>
        <v>0</v>
      </c>
      <c r="AE121" s="33">
        <f t="shared" si="23"/>
        <v>0</v>
      </c>
      <c r="AF121" s="37"/>
      <c r="AG121" s="31" t="str">
        <f t="shared" si="24"/>
        <v/>
      </c>
      <c r="AH121" s="31" t="str">
        <f t="shared" si="25"/>
        <v/>
      </c>
      <c r="AI121" s="37"/>
    </row>
    <row r="122" spans="1:35" ht="14.25" customHeight="1" x14ac:dyDescent="0.25">
      <c r="A122" s="38" t="str">
        <f t="shared" si="13"/>
        <v/>
      </c>
      <c r="B122" s="39"/>
      <c r="C122" s="39"/>
      <c r="D122" s="40" t="str">
        <f t="shared" si="14"/>
        <v/>
      </c>
      <c r="E122" s="38" t="str">
        <f t="shared" si="15"/>
        <v/>
      </c>
      <c r="F122" s="38" t="str">
        <f t="shared" si="16"/>
        <v/>
      </c>
      <c r="G122" s="37"/>
      <c r="H122" s="38" t="str">
        <f>IFERROR(VLOOKUP(G122,'Vendor Master'!$A$14:$I$213,2,FALSE()),"")</f>
        <v/>
      </c>
      <c r="I122" s="37"/>
      <c r="J122" s="41"/>
      <c r="K122" s="41"/>
      <c r="L122" s="41"/>
      <c r="M122" s="42">
        <f t="shared" si="17"/>
        <v>0</v>
      </c>
      <c r="N122" s="37"/>
      <c r="O122" s="37" t="s">
        <v>370</v>
      </c>
      <c r="P122" s="41"/>
      <c r="Q122" s="42">
        <f t="shared" si="18"/>
        <v>0</v>
      </c>
      <c r="R122" s="42">
        <f>IF(ROW()=14,0,IF(OR(G122="",I122="",D122=""),0,SUMIFS($Q$14:Q121,$G$14:G121,G122,$I$14:I121,I122,$D$14:D121,"&gt;="&amp;DATE(IF(MONTH(D122)&gt;=4,YEAR(D122),YEAR(D122)-1),4,1),$D$14:D121,"&lt;"&amp;DATE(IF(MONTH(D122)&gt;=4,YEAR(D122)+1,YEAR(D122)),4,1))))</f>
        <v>0</v>
      </c>
      <c r="S122" s="42">
        <f t="shared" si="19"/>
        <v>0</v>
      </c>
      <c r="T122" s="42">
        <f>IFERROR(VLOOKUP(I122,'Section Master'!$A$14:$J$100,6,FALSE()),0)</f>
        <v>0</v>
      </c>
      <c r="U122" s="42">
        <f>IFERROR(VLOOKUP(I122,'Section Master'!$A$14:$J$100,7,FALSE()),0)</f>
        <v>0</v>
      </c>
      <c r="V122" s="38" t="str">
        <f>IF(I122="","",IFERROR(IF(VLOOKUP(I122,'Section Master'!$A$14:$J$100,8,FALSE())="Excess over aggregate",IF(S122&gt;U122,"Threshold exceeded","Below threshold"),IF(VLOOKUP(I122,'Section Master'!$A$14:$J$100,8,FALSE())="Single or aggregate gate",IF(OR(Q122&gt;T122,S122&gt;U122),"Threshold exceeded","Below threshold"),IF(VLOOKUP(I122,'Section Master'!$A$14:$J$100,8,FALSE())="Aggregate gate",IF(S122&gt;U122,"Threshold exceeded","Below threshold"),IF(VLOOKUP(I122,'Section Master'!$A$14:$J$100,8,FALSE())="No threshold","Applicable","Manual review")))),"Manual review"))</f>
        <v/>
      </c>
      <c r="W122" s="43">
        <f>IFERROR(VLOOKUP(I122,'Section Master'!$A$14:$J$100,5,FALSE()),0)</f>
        <v>0</v>
      </c>
      <c r="X122" s="44"/>
      <c r="Y122" s="42" t="str">
        <f>IF(I122="","",IF(V122="Below threshold",0,ROUND(IF(IFERROR(VLOOKUP(I122,'Section Master'!$A$14:$J$100,8,FALSE()),"")="Excess over aggregate",MAX(0,S122-MAX(U122,R122)),Q122)*IF(X122&lt;&gt;"",X122,W122),0)))</f>
        <v/>
      </c>
      <c r="Z122" s="39"/>
      <c r="AA122" s="40" t="str">
        <f t="shared" si="20"/>
        <v/>
      </c>
      <c r="AB122" s="39"/>
      <c r="AC122" s="42">
        <f t="shared" si="21"/>
        <v>0</v>
      </c>
      <c r="AD122" s="42">
        <f t="shared" si="22"/>
        <v>0</v>
      </c>
      <c r="AE122" s="42">
        <f t="shared" si="23"/>
        <v>0</v>
      </c>
      <c r="AF122" s="37"/>
      <c r="AG122" s="38" t="str">
        <f t="shared" si="24"/>
        <v/>
      </c>
      <c r="AH122" s="38" t="str">
        <f t="shared" si="25"/>
        <v/>
      </c>
      <c r="AI122" s="37"/>
    </row>
    <row r="123" spans="1:35" ht="14.25" customHeight="1" x14ac:dyDescent="0.25">
      <c r="A123" s="31" t="str">
        <f t="shared" si="13"/>
        <v/>
      </c>
      <c r="B123" s="39"/>
      <c r="C123" s="39"/>
      <c r="D123" s="45" t="str">
        <f t="shared" si="14"/>
        <v/>
      </c>
      <c r="E123" s="31" t="str">
        <f t="shared" si="15"/>
        <v/>
      </c>
      <c r="F123" s="31" t="str">
        <f t="shared" si="16"/>
        <v/>
      </c>
      <c r="G123" s="37"/>
      <c r="H123" s="31" t="str">
        <f>IFERROR(VLOOKUP(G123,'Vendor Master'!$A$14:$I$213,2,FALSE()),"")</f>
        <v/>
      </c>
      <c r="I123" s="37"/>
      <c r="J123" s="41"/>
      <c r="K123" s="41"/>
      <c r="L123" s="41"/>
      <c r="M123" s="33">
        <f t="shared" si="17"/>
        <v>0</v>
      </c>
      <c r="N123" s="37"/>
      <c r="O123" s="37" t="s">
        <v>370</v>
      </c>
      <c r="P123" s="41"/>
      <c r="Q123" s="33">
        <f t="shared" si="18"/>
        <v>0</v>
      </c>
      <c r="R123" s="33">
        <f>IF(ROW()=14,0,IF(OR(G123="",I123="",D123=""),0,SUMIFS($Q$14:Q122,$G$14:G122,G123,$I$14:I122,I123,$D$14:D122,"&gt;="&amp;DATE(IF(MONTH(D123)&gt;=4,YEAR(D123),YEAR(D123)-1),4,1),$D$14:D122,"&lt;"&amp;DATE(IF(MONTH(D123)&gt;=4,YEAR(D123)+1,YEAR(D123)),4,1))))</f>
        <v>0</v>
      </c>
      <c r="S123" s="33">
        <f t="shared" si="19"/>
        <v>0</v>
      </c>
      <c r="T123" s="33">
        <f>IFERROR(VLOOKUP(I123,'Section Master'!$A$14:$J$100,6,FALSE()),0)</f>
        <v>0</v>
      </c>
      <c r="U123" s="33">
        <f>IFERROR(VLOOKUP(I123,'Section Master'!$A$14:$J$100,7,FALSE()),0)</f>
        <v>0</v>
      </c>
      <c r="V123" s="31" t="str">
        <f>IF(I123="","",IFERROR(IF(VLOOKUP(I123,'Section Master'!$A$14:$J$100,8,FALSE())="Excess over aggregate",IF(S123&gt;U123,"Threshold exceeded","Below threshold"),IF(VLOOKUP(I123,'Section Master'!$A$14:$J$100,8,FALSE())="Single or aggregate gate",IF(OR(Q123&gt;T123,S123&gt;U123),"Threshold exceeded","Below threshold"),IF(VLOOKUP(I123,'Section Master'!$A$14:$J$100,8,FALSE())="Aggregate gate",IF(S123&gt;U123,"Threshold exceeded","Below threshold"),IF(VLOOKUP(I123,'Section Master'!$A$14:$J$100,8,FALSE())="No threshold","Applicable","Manual review")))),"Manual review"))</f>
        <v/>
      </c>
      <c r="W123" s="46">
        <f>IFERROR(VLOOKUP(I123,'Section Master'!$A$14:$J$100,5,FALSE()),0)</f>
        <v>0</v>
      </c>
      <c r="X123" s="44"/>
      <c r="Y123" s="33" t="str">
        <f>IF(I123="","",IF(V123="Below threshold",0,ROUND(IF(IFERROR(VLOOKUP(I123,'Section Master'!$A$14:$J$100,8,FALSE()),"")="Excess over aggregate",MAX(0,S123-MAX(U123,R123)),Q123)*IF(X123&lt;&gt;"",X123,W123),0)))</f>
        <v/>
      </c>
      <c r="Z123" s="39"/>
      <c r="AA123" s="45" t="str">
        <f t="shared" si="20"/>
        <v/>
      </c>
      <c r="AB123" s="39"/>
      <c r="AC123" s="33">
        <f t="shared" si="21"/>
        <v>0</v>
      </c>
      <c r="AD123" s="33">
        <f t="shared" si="22"/>
        <v>0</v>
      </c>
      <c r="AE123" s="33">
        <f t="shared" si="23"/>
        <v>0</v>
      </c>
      <c r="AF123" s="37"/>
      <c r="AG123" s="31" t="str">
        <f t="shared" si="24"/>
        <v/>
      </c>
      <c r="AH123" s="31" t="str">
        <f t="shared" si="25"/>
        <v/>
      </c>
      <c r="AI123" s="37"/>
    </row>
    <row r="124" spans="1:35" ht="14.25" customHeight="1" x14ac:dyDescent="0.25">
      <c r="A124" s="38" t="str">
        <f t="shared" si="13"/>
        <v/>
      </c>
      <c r="B124" s="39"/>
      <c r="C124" s="39"/>
      <c r="D124" s="40" t="str">
        <f t="shared" si="14"/>
        <v/>
      </c>
      <c r="E124" s="38" t="str">
        <f t="shared" si="15"/>
        <v/>
      </c>
      <c r="F124" s="38" t="str">
        <f t="shared" si="16"/>
        <v/>
      </c>
      <c r="G124" s="37"/>
      <c r="H124" s="38" t="str">
        <f>IFERROR(VLOOKUP(G124,'Vendor Master'!$A$14:$I$213,2,FALSE()),"")</f>
        <v/>
      </c>
      <c r="I124" s="37"/>
      <c r="J124" s="41"/>
      <c r="K124" s="41"/>
      <c r="L124" s="41"/>
      <c r="M124" s="42">
        <f t="shared" si="17"/>
        <v>0</v>
      </c>
      <c r="N124" s="37"/>
      <c r="O124" s="37" t="s">
        <v>370</v>
      </c>
      <c r="P124" s="41"/>
      <c r="Q124" s="42">
        <f t="shared" si="18"/>
        <v>0</v>
      </c>
      <c r="R124" s="42">
        <f>IF(ROW()=14,0,IF(OR(G124="",I124="",D124=""),0,SUMIFS($Q$14:Q123,$G$14:G123,G124,$I$14:I123,I124,$D$14:D123,"&gt;="&amp;DATE(IF(MONTH(D124)&gt;=4,YEAR(D124),YEAR(D124)-1),4,1),$D$14:D123,"&lt;"&amp;DATE(IF(MONTH(D124)&gt;=4,YEAR(D124)+1,YEAR(D124)),4,1))))</f>
        <v>0</v>
      </c>
      <c r="S124" s="42">
        <f t="shared" si="19"/>
        <v>0</v>
      </c>
      <c r="T124" s="42">
        <f>IFERROR(VLOOKUP(I124,'Section Master'!$A$14:$J$100,6,FALSE()),0)</f>
        <v>0</v>
      </c>
      <c r="U124" s="42">
        <f>IFERROR(VLOOKUP(I124,'Section Master'!$A$14:$J$100,7,FALSE()),0)</f>
        <v>0</v>
      </c>
      <c r="V124" s="38" t="str">
        <f>IF(I124="","",IFERROR(IF(VLOOKUP(I124,'Section Master'!$A$14:$J$100,8,FALSE())="Excess over aggregate",IF(S124&gt;U124,"Threshold exceeded","Below threshold"),IF(VLOOKUP(I124,'Section Master'!$A$14:$J$100,8,FALSE())="Single or aggregate gate",IF(OR(Q124&gt;T124,S124&gt;U124),"Threshold exceeded","Below threshold"),IF(VLOOKUP(I124,'Section Master'!$A$14:$J$100,8,FALSE())="Aggregate gate",IF(S124&gt;U124,"Threshold exceeded","Below threshold"),IF(VLOOKUP(I124,'Section Master'!$A$14:$J$100,8,FALSE())="No threshold","Applicable","Manual review")))),"Manual review"))</f>
        <v/>
      </c>
      <c r="W124" s="43">
        <f>IFERROR(VLOOKUP(I124,'Section Master'!$A$14:$J$100,5,FALSE()),0)</f>
        <v>0</v>
      </c>
      <c r="X124" s="44"/>
      <c r="Y124" s="42" t="str">
        <f>IF(I124="","",IF(V124="Below threshold",0,ROUND(IF(IFERROR(VLOOKUP(I124,'Section Master'!$A$14:$J$100,8,FALSE()),"")="Excess over aggregate",MAX(0,S124-MAX(U124,R124)),Q124)*IF(X124&lt;&gt;"",X124,W124),0)))</f>
        <v/>
      </c>
      <c r="Z124" s="39"/>
      <c r="AA124" s="40" t="str">
        <f t="shared" si="20"/>
        <v/>
      </c>
      <c r="AB124" s="39"/>
      <c r="AC124" s="42">
        <f t="shared" si="21"/>
        <v>0</v>
      </c>
      <c r="AD124" s="42">
        <f t="shared" si="22"/>
        <v>0</v>
      </c>
      <c r="AE124" s="42">
        <f t="shared" si="23"/>
        <v>0</v>
      </c>
      <c r="AF124" s="37"/>
      <c r="AG124" s="38" t="str">
        <f t="shared" si="24"/>
        <v/>
      </c>
      <c r="AH124" s="38" t="str">
        <f t="shared" si="25"/>
        <v/>
      </c>
      <c r="AI124" s="37"/>
    </row>
    <row r="125" spans="1:35" ht="14.25" customHeight="1" x14ac:dyDescent="0.25">
      <c r="A125" s="31" t="str">
        <f t="shared" si="13"/>
        <v/>
      </c>
      <c r="B125" s="39"/>
      <c r="C125" s="39"/>
      <c r="D125" s="45" t="str">
        <f t="shared" si="14"/>
        <v/>
      </c>
      <c r="E125" s="31" t="str">
        <f t="shared" si="15"/>
        <v/>
      </c>
      <c r="F125" s="31" t="str">
        <f t="shared" si="16"/>
        <v/>
      </c>
      <c r="G125" s="37"/>
      <c r="H125" s="31" t="str">
        <f>IFERROR(VLOOKUP(G125,'Vendor Master'!$A$14:$I$213,2,FALSE()),"")</f>
        <v/>
      </c>
      <c r="I125" s="37"/>
      <c r="J125" s="41"/>
      <c r="K125" s="41"/>
      <c r="L125" s="41"/>
      <c r="M125" s="33">
        <f t="shared" si="17"/>
        <v>0</v>
      </c>
      <c r="N125" s="37"/>
      <c r="O125" s="37" t="s">
        <v>370</v>
      </c>
      <c r="P125" s="41"/>
      <c r="Q125" s="33">
        <f t="shared" si="18"/>
        <v>0</v>
      </c>
      <c r="R125" s="33">
        <f>IF(ROW()=14,0,IF(OR(G125="",I125="",D125=""),0,SUMIFS($Q$14:Q124,$G$14:G124,G125,$I$14:I124,I125,$D$14:D124,"&gt;="&amp;DATE(IF(MONTH(D125)&gt;=4,YEAR(D125),YEAR(D125)-1),4,1),$D$14:D124,"&lt;"&amp;DATE(IF(MONTH(D125)&gt;=4,YEAR(D125)+1,YEAR(D125)),4,1))))</f>
        <v>0</v>
      </c>
      <c r="S125" s="33">
        <f t="shared" si="19"/>
        <v>0</v>
      </c>
      <c r="T125" s="33">
        <f>IFERROR(VLOOKUP(I125,'Section Master'!$A$14:$J$100,6,FALSE()),0)</f>
        <v>0</v>
      </c>
      <c r="U125" s="33">
        <f>IFERROR(VLOOKUP(I125,'Section Master'!$A$14:$J$100,7,FALSE()),0)</f>
        <v>0</v>
      </c>
      <c r="V125" s="31" t="str">
        <f>IF(I125="","",IFERROR(IF(VLOOKUP(I125,'Section Master'!$A$14:$J$100,8,FALSE())="Excess over aggregate",IF(S125&gt;U125,"Threshold exceeded","Below threshold"),IF(VLOOKUP(I125,'Section Master'!$A$14:$J$100,8,FALSE())="Single or aggregate gate",IF(OR(Q125&gt;T125,S125&gt;U125),"Threshold exceeded","Below threshold"),IF(VLOOKUP(I125,'Section Master'!$A$14:$J$100,8,FALSE())="Aggregate gate",IF(S125&gt;U125,"Threshold exceeded","Below threshold"),IF(VLOOKUP(I125,'Section Master'!$A$14:$J$100,8,FALSE())="No threshold","Applicable","Manual review")))),"Manual review"))</f>
        <v/>
      </c>
      <c r="W125" s="46">
        <f>IFERROR(VLOOKUP(I125,'Section Master'!$A$14:$J$100,5,FALSE()),0)</f>
        <v>0</v>
      </c>
      <c r="X125" s="44"/>
      <c r="Y125" s="33" t="str">
        <f>IF(I125="","",IF(V125="Below threshold",0,ROUND(IF(IFERROR(VLOOKUP(I125,'Section Master'!$A$14:$J$100,8,FALSE()),"")="Excess over aggregate",MAX(0,S125-MAX(U125,R125)),Q125)*IF(X125&lt;&gt;"",X125,W125),0)))</f>
        <v/>
      </c>
      <c r="Z125" s="39"/>
      <c r="AA125" s="45" t="str">
        <f t="shared" si="20"/>
        <v/>
      </c>
      <c r="AB125" s="39"/>
      <c r="AC125" s="33">
        <f t="shared" si="21"/>
        <v>0</v>
      </c>
      <c r="AD125" s="33">
        <f t="shared" si="22"/>
        <v>0</v>
      </c>
      <c r="AE125" s="33">
        <f t="shared" si="23"/>
        <v>0</v>
      </c>
      <c r="AF125" s="37"/>
      <c r="AG125" s="31" t="str">
        <f t="shared" si="24"/>
        <v/>
      </c>
      <c r="AH125" s="31" t="str">
        <f t="shared" si="25"/>
        <v/>
      </c>
      <c r="AI125" s="37"/>
    </row>
    <row r="126" spans="1:35" ht="14.25" customHeight="1" x14ac:dyDescent="0.25">
      <c r="A126" s="38" t="str">
        <f t="shared" si="13"/>
        <v/>
      </c>
      <c r="B126" s="39"/>
      <c r="C126" s="39"/>
      <c r="D126" s="40" t="str">
        <f t="shared" si="14"/>
        <v/>
      </c>
      <c r="E126" s="38" t="str">
        <f t="shared" si="15"/>
        <v/>
      </c>
      <c r="F126" s="38" t="str">
        <f t="shared" si="16"/>
        <v/>
      </c>
      <c r="G126" s="37"/>
      <c r="H126" s="38" t="str">
        <f>IFERROR(VLOOKUP(G126,'Vendor Master'!$A$14:$I$213,2,FALSE()),"")</f>
        <v/>
      </c>
      <c r="I126" s="37"/>
      <c r="J126" s="41"/>
      <c r="K126" s="41"/>
      <c r="L126" s="41"/>
      <c r="M126" s="42">
        <f t="shared" si="17"/>
        <v>0</v>
      </c>
      <c r="N126" s="37"/>
      <c r="O126" s="37" t="s">
        <v>370</v>
      </c>
      <c r="P126" s="41"/>
      <c r="Q126" s="42">
        <f t="shared" si="18"/>
        <v>0</v>
      </c>
      <c r="R126" s="42">
        <f>IF(ROW()=14,0,IF(OR(G126="",I126="",D126=""),0,SUMIFS($Q$14:Q125,$G$14:G125,G126,$I$14:I125,I126,$D$14:D125,"&gt;="&amp;DATE(IF(MONTH(D126)&gt;=4,YEAR(D126),YEAR(D126)-1),4,1),$D$14:D125,"&lt;"&amp;DATE(IF(MONTH(D126)&gt;=4,YEAR(D126)+1,YEAR(D126)),4,1))))</f>
        <v>0</v>
      </c>
      <c r="S126" s="42">
        <f t="shared" si="19"/>
        <v>0</v>
      </c>
      <c r="T126" s="42">
        <f>IFERROR(VLOOKUP(I126,'Section Master'!$A$14:$J$100,6,FALSE()),0)</f>
        <v>0</v>
      </c>
      <c r="U126" s="42">
        <f>IFERROR(VLOOKUP(I126,'Section Master'!$A$14:$J$100,7,FALSE()),0)</f>
        <v>0</v>
      </c>
      <c r="V126" s="38" t="str">
        <f>IF(I126="","",IFERROR(IF(VLOOKUP(I126,'Section Master'!$A$14:$J$100,8,FALSE())="Excess over aggregate",IF(S126&gt;U126,"Threshold exceeded","Below threshold"),IF(VLOOKUP(I126,'Section Master'!$A$14:$J$100,8,FALSE())="Single or aggregate gate",IF(OR(Q126&gt;T126,S126&gt;U126),"Threshold exceeded","Below threshold"),IF(VLOOKUP(I126,'Section Master'!$A$14:$J$100,8,FALSE())="Aggregate gate",IF(S126&gt;U126,"Threshold exceeded","Below threshold"),IF(VLOOKUP(I126,'Section Master'!$A$14:$J$100,8,FALSE())="No threshold","Applicable","Manual review")))),"Manual review"))</f>
        <v/>
      </c>
      <c r="W126" s="43">
        <f>IFERROR(VLOOKUP(I126,'Section Master'!$A$14:$J$100,5,FALSE()),0)</f>
        <v>0</v>
      </c>
      <c r="X126" s="44"/>
      <c r="Y126" s="42" t="str">
        <f>IF(I126="","",IF(V126="Below threshold",0,ROUND(IF(IFERROR(VLOOKUP(I126,'Section Master'!$A$14:$J$100,8,FALSE()),"")="Excess over aggregate",MAX(0,S126-MAX(U126,R126)),Q126)*IF(X126&lt;&gt;"",X126,W126),0)))</f>
        <v/>
      </c>
      <c r="Z126" s="39"/>
      <c r="AA126" s="40" t="str">
        <f t="shared" si="20"/>
        <v/>
      </c>
      <c r="AB126" s="39"/>
      <c r="AC126" s="42">
        <f t="shared" si="21"/>
        <v>0</v>
      </c>
      <c r="AD126" s="42">
        <f t="shared" si="22"/>
        <v>0</v>
      </c>
      <c r="AE126" s="42">
        <f t="shared" si="23"/>
        <v>0</v>
      </c>
      <c r="AF126" s="37"/>
      <c r="AG126" s="38" t="str">
        <f t="shared" si="24"/>
        <v/>
      </c>
      <c r="AH126" s="38" t="str">
        <f t="shared" si="25"/>
        <v/>
      </c>
      <c r="AI126" s="37"/>
    </row>
    <row r="127" spans="1:35" ht="14.25" customHeight="1" x14ac:dyDescent="0.25">
      <c r="A127" s="31" t="str">
        <f t="shared" si="13"/>
        <v/>
      </c>
      <c r="B127" s="39"/>
      <c r="C127" s="39"/>
      <c r="D127" s="45" t="str">
        <f t="shared" si="14"/>
        <v/>
      </c>
      <c r="E127" s="31" t="str">
        <f t="shared" si="15"/>
        <v/>
      </c>
      <c r="F127" s="31" t="str">
        <f t="shared" si="16"/>
        <v/>
      </c>
      <c r="G127" s="37"/>
      <c r="H127" s="31" t="str">
        <f>IFERROR(VLOOKUP(G127,'Vendor Master'!$A$14:$I$213,2,FALSE()),"")</f>
        <v/>
      </c>
      <c r="I127" s="37"/>
      <c r="J127" s="41"/>
      <c r="K127" s="41"/>
      <c r="L127" s="41"/>
      <c r="M127" s="33">
        <f t="shared" si="17"/>
        <v>0</v>
      </c>
      <c r="N127" s="37"/>
      <c r="O127" s="37" t="s">
        <v>370</v>
      </c>
      <c r="P127" s="41"/>
      <c r="Q127" s="33">
        <f t="shared" si="18"/>
        <v>0</v>
      </c>
      <c r="R127" s="33">
        <f>IF(ROW()=14,0,IF(OR(G127="",I127="",D127=""),0,SUMIFS($Q$14:Q126,$G$14:G126,G127,$I$14:I126,I127,$D$14:D126,"&gt;="&amp;DATE(IF(MONTH(D127)&gt;=4,YEAR(D127),YEAR(D127)-1),4,1),$D$14:D126,"&lt;"&amp;DATE(IF(MONTH(D127)&gt;=4,YEAR(D127)+1,YEAR(D127)),4,1))))</f>
        <v>0</v>
      </c>
      <c r="S127" s="33">
        <f t="shared" si="19"/>
        <v>0</v>
      </c>
      <c r="T127" s="33">
        <f>IFERROR(VLOOKUP(I127,'Section Master'!$A$14:$J$100,6,FALSE()),0)</f>
        <v>0</v>
      </c>
      <c r="U127" s="33">
        <f>IFERROR(VLOOKUP(I127,'Section Master'!$A$14:$J$100,7,FALSE()),0)</f>
        <v>0</v>
      </c>
      <c r="V127" s="31" t="str">
        <f>IF(I127="","",IFERROR(IF(VLOOKUP(I127,'Section Master'!$A$14:$J$100,8,FALSE())="Excess over aggregate",IF(S127&gt;U127,"Threshold exceeded","Below threshold"),IF(VLOOKUP(I127,'Section Master'!$A$14:$J$100,8,FALSE())="Single or aggregate gate",IF(OR(Q127&gt;T127,S127&gt;U127),"Threshold exceeded","Below threshold"),IF(VLOOKUP(I127,'Section Master'!$A$14:$J$100,8,FALSE())="Aggregate gate",IF(S127&gt;U127,"Threshold exceeded","Below threshold"),IF(VLOOKUP(I127,'Section Master'!$A$14:$J$100,8,FALSE())="No threshold","Applicable","Manual review")))),"Manual review"))</f>
        <v/>
      </c>
      <c r="W127" s="46">
        <f>IFERROR(VLOOKUP(I127,'Section Master'!$A$14:$J$100,5,FALSE()),0)</f>
        <v>0</v>
      </c>
      <c r="X127" s="44"/>
      <c r="Y127" s="33" t="str">
        <f>IF(I127="","",IF(V127="Below threshold",0,ROUND(IF(IFERROR(VLOOKUP(I127,'Section Master'!$A$14:$J$100,8,FALSE()),"")="Excess over aggregate",MAX(0,S127-MAX(U127,R127)),Q127)*IF(X127&lt;&gt;"",X127,W127),0)))</f>
        <v/>
      </c>
      <c r="Z127" s="39"/>
      <c r="AA127" s="45" t="str">
        <f t="shared" si="20"/>
        <v/>
      </c>
      <c r="AB127" s="39"/>
      <c r="AC127" s="33">
        <f t="shared" si="21"/>
        <v>0</v>
      </c>
      <c r="AD127" s="33">
        <f t="shared" si="22"/>
        <v>0</v>
      </c>
      <c r="AE127" s="33">
        <f t="shared" si="23"/>
        <v>0</v>
      </c>
      <c r="AF127" s="37"/>
      <c r="AG127" s="31" t="str">
        <f t="shared" si="24"/>
        <v/>
      </c>
      <c r="AH127" s="31" t="str">
        <f t="shared" si="25"/>
        <v/>
      </c>
      <c r="AI127" s="37"/>
    </row>
    <row r="128" spans="1:35" ht="14.25" customHeight="1" x14ac:dyDescent="0.25">
      <c r="A128" s="38" t="str">
        <f t="shared" si="13"/>
        <v/>
      </c>
      <c r="B128" s="39"/>
      <c r="C128" s="39"/>
      <c r="D128" s="40" t="str">
        <f t="shared" si="14"/>
        <v/>
      </c>
      <c r="E128" s="38" t="str">
        <f t="shared" si="15"/>
        <v/>
      </c>
      <c r="F128" s="38" t="str">
        <f t="shared" si="16"/>
        <v/>
      </c>
      <c r="G128" s="37"/>
      <c r="H128" s="38" t="str">
        <f>IFERROR(VLOOKUP(G128,'Vendor Master'!$A$14:$I$213,2,FALSE()),"")</f>
        <v/>
      </c>
      <c r="I128" s="37"/>
      <c r="J128" s="41"/>
      <c r="K128" s="41"/>
      <c r="L128" s="41"/>
      <c r="M128" s="42">
        <f t="shared" si="17"/>
        <v>0</v>
      </c>
      <c r="N128" s="37"/>
      <c r="O128" s="37" t="s">
        <v>370</v>
      </c>
      <c r="P128" s="41"/>
      <c r="Q128" s="42">
        <f t="shared" si="18"/>
        <v>0</v>
      </c>
      <c r="R128" s="42">
        <f>IF(ROW()=14,0,IF(OR(G128="",I128="",D128=""),0,SUMIFS($Q$14:Q127,$G$14:G127,G128,$I$14:I127,I128,$D$14:D127,"&gt;="&amp;DATE(IF(MONTH(D128)&gt;=4,YEAR(D128),YEAR(D128)-1),4,1),$D$14:D127,"&lt;"&amp;DATE(IF(MONTH(D128)&gt;=4,YEAR(D128)+1,YEAR(D128)),4,1))))</f>
        <v>0</v>
      </c>
      <c r="S128" s="42">
        <f t="shared" si="19"/>
        <v>0</v>
      </c>
      <c r="T128" s="42">
        <f>IFERROR(VLOOKUP(I128,'Section Master'!$A$14:$J$100,6,FALSE()),0)</f>
        <v>0</v>
      </c>
      <c r="U128" s="42">
        <f>IFERROR(VLOOKUP(I128,'Section Master'!$A$14:$J$100,7,FALSE()),0)</f>
        <v>0</v>
      </c>
      <c r="V128" s="38" t="str">
        <f>IF(I128="","",IFERROR(IF(VLOOKUP(I128,'Section Master'!$A$14:$J$100,8,FALSE())="Excess over aggregate",IF(S128&gt;U128,"Threshold exceeded","Below threshold"),IF(VLOOKUP(I128,'Section Master'!$A$14:$J$100,8,FALSE())="Single or aggregate gate",IF(OR(Q128&gt;T128,S128&gt;U128),"Threshold exceeded","Below threshold"),IF(VLOOKUP(I128,'Section Master'!$A$14:$J$100,8,FALSE())="Aggregate gate",IF(S128&gt;U128,"Threshold exceeded","Below threshold"),IF(VLOOKUP(I128,'Section Master'!$A$14:$J$100,8,FALSE())="No threshold","Applicable","Manual review")))),"Manual review"))</f>
        <v/>
      </c>
      <c r="W128" s="43">
        <f>IFERROR(VLOOKUP(I128,'Section Master'!$A$14:$J$100,5,FALSE()),0)</f>
        <v>0</v>
      </c>
      <c r="X128" s="44"/>
      <c r="Y128" s="42" t="str">
        <f>IF(I128="","",IF(V128="Below threshold",0,ROUND(IF(IFERROR(VLOOKUP(I128,'Section Master'!$A$14:$J$100,8,FALSE()),"")="Excess over aggregate",MAX(0,S128-MAX(U128,R128)),Q128)*IF(X128&lt;&gt;"",X128,W128),0)))</f>
        <v/>
      </c>
      <c r="Z128" s="39"/>
      <c r="AA128" s="40" t="str">
        <f t="shared" si="20"/>
        <v/>
      </c>
      <c r="AB128" s="39"/>
      <c r="AC128" s="42">
        <f t="shared" si="21"/>
        <v>0</v>
      </c>
      <c r="AD128" s="42">
        <f t="shared" si="22"/>
        <v>0</v>
      </c>
      <c r="AE128" s="42">
        <f t="shared" si="23"/>
        <v>0</v>
      </c>
      <c r="AF128" s="37"/>
      <c r="AG128" s="38" t="str">
        <f t="shared" si="24"/>
        <v/>
      </c>
      <c r="AH128" s="38" t="str">
        <f t="shared" si="25"/>
        <v/>
      </c>
      <c r="AI128" s="37"/>
    </row>
    <row r="129" spans="1:35" ht="14.25" customHeight="1" x14ac:dyDescent="0.25">
      <c r="A129" s="31" t="str">
        <f t="shared" si="13"/>
        <v/>
      </c>
      <c r="B129" s="39"/>
      <c r="C129" s="39"/>
      <c r="D129" s="45" t="str">
        <f t="shared" si="14"/>
        <v/>
      </c>
      <c r="E129" s="31" t="str">
        <f t="shared" si="15"/>
        <v/>
      </c>
      <c r="F129" s="31" t="str">
        <f t="shared" si="16"/>
        <v/>
      </c>
      <c r="G129" s="37"/>
      <c r="H129" s="31" t="str">
        <f>IFERROR(VLOOKUP(G129,'Vendor Master'!$A$14:$I$213,2,FALSE()),"")</f>
        <v/>
      </c>
      <c r="I129" s="37"/>
      <c r="J129" s="41"/>
      <c r="K129" s="41"/>
      <c r="L129" s="41"/>
      <c r="M129" s="33">
        <f t="shared" si="17"/>
        <v>0</v>
      </c>
      <c r="N129" s="37"/>
      <c r="O129" s="37" t="s">
        <v>370</v>
      </c>
      <c r="P129" s="41"/>
      <c r="Q129" s="33">
        <f t="shared" si="18"/>
        <v>0</v>
      </c>
      <c r="R129" s="33">
        <f>IF(ROW()=14,0,IF(OR(G129="",I129="",D129=""),0,SUMIFS($Q$14:Q128,$G$14:G128,G129,$I$14:I128,I129,$D$14:D128,"&gt;="&amp;DATE(IF(MONTH(D129)&gt;=4,YEAR(D129),YEAR(D129)-1),4,1),$D$14:D128,"&lt;"&amp;DATE(IF(MONTH(D129)&gt;=4,YEAR(D129)+1,YEAR(D129)),4,1))))</f>
        <v>0</v>
      </c>
      <c r="S129" s="33">
        <f t="shared" si="19"/>
        <v>0</v>
      </c>
      <c r="T129" s="33">
        <f>IFERROR(VLOOKUP(I129,'Section Master'!$A$14:$J$100,6,FALSE()),0)</f>
        <v>0</v>
      </c>
      <c r="U129" s="33">
        <f>IFERROR(VLOOKUP(I129,'Section Master'!$A$14:$J$100,7,FALSE()),0)</f>
        <v>0</v>
      </c>
      <c r="V129" s="31" t="str">
        <f>IF(I129="","",IFERROR(IF(VLOOKUP(I129,'Section Master'!$A$14:$J$100,8,FALSE())="Excess over aggregate",IF(S129&gt;U129,"Threshold exceeded","Below threshold"),IF(VLOOKUP(I129,'Section Master'!$A$14:$J$100,8,FALSE())="Single or aggregate gate",IF(OR(Q129&gt;T129,S129&gt;U129),"Threshold exceeded","Below threshold"),IF(VLOOKUP(I129,'Section Master'!$A$14:$J$100,8,FALSE())="Aggregate gate",IF(S129&gt;U129,"Threshold exceeded","Below threshold"),IF(VLOOKUP(I129,'Section Master'!$A$14:$J$100,8,FALSE())="No threshold","Applicable","Manual review")))),"Manual review"))</f>
        <v/>
      </c>
      <c r="W129" s="46">
        <f>IFERROR(VLOOKUP(I129,'Section Master'!$A$14:$J$100,5,FALSE()),0)</f>
        <v>0</v>
      </c>
      <c r="X129" s="44"/>
      <c r="Y129" s="33" t="str">
        <f>IF(I129="","",IF(V129="Below threshold",0,ROUND(IF(IFERROR(VLOOKUP(I129,'Section Master'!$A$14:$J$100,8,FALSE()),"")="Excess over aggregate",MAX(0,S129-MAX(U129,R129)),Q129)*IF(X129&lt;&gt;"",X129,W129),0)))</f>
        <v/>
      </c>
      <c r="Z129" s="39"/>
      <c r="AA129" s="45" t="str">
        <f t="shared" si="20"/>
        <v/>
      </c>
      <c r="AB129" s="39"/>
      <c r="AC129" s="33">
        <f t="shared" si="21"/>
        <v>0</v>
      </c>
      <c r="AD129" s="33">
        <f t="shared" si="22"/>
        <v>0</v>
      </c>
      <c r="AE129" s="33">
        <f t="shared" si="23"/>
        <v>0</v>
      </c>
      <c r="AF129" s="37"/>
      <c r="AG129" s="31" t="str">
        <f t="shared" si="24"/>
        <v/>
      </c>
      <c r="AH129" s="31" t="str">
        <f t="shared" si="25"/>
        <v/>
      </c>
      <c r="AI129" s="37"/>
    </row>
    <row r="130" spans="1:35" ht="14.25" customHeight="1" x14ac:dyDescent="0.25">
      <c r="A130" s="38" t="str">
        <f t="shared" si="13"/>
        <v/>
      </c>
      <c r="B130" s="39"/>
      <c r="C130" s="39"/>
      <c r="D130" s="40" t="str">
        <f t="shared" si="14"/>
        <v/>
      </c>
      <c r="E130" s="38" t="str">
        <f t="shared" si="15"/>
        <v/>
      </c>
      <c r="F130" s="38" t="str">
        <f t="shared" si="16"/>
        <v/>
      </c>
      <c r="G130" s="37"/>
      <c r="H130" s="38" t="str">
        <f>IFERROR(VLOOKUP(G130,'Vendor Master'!$A$14:$I$213,2,FALSE()),"")</f>
        <v/>
      </c>
      <c r="I130" s="37"/>
      <c r="J130" s="41"/>
      <c r="K130" s="41"/>
      <c r="L130" s="41"/>
      <c r="M130" s="42">
        <f t="shared" si="17"/>
        <v>0</v>
      </c>
      <c r="N130" s="37"/>
      <c r="O130" s="37" t="s">
        <v>370</v>
      </c>
      <c r="P130" s="41"/>
      <c r="Q130" s="42">
        <f t="shared" si="18"/>
        <v>0</v>
      </c>
      <c r="R130" s="42">
        <f>IF(ROW()=14,0,IF(OR(G130="",I130="",D130=""),0,SUMIFS($Q$14:Q129,$G$14:G129,G130,$I$14:I129,I130,$D$14:D129,"&gt;="&amp;DATE(IF(MONTH(D130)&gt;=4,YEAR(D130),YEAR(D130)-1),4,1),$D$14:D129,"&lt;"&amp;DATE(IF(MONTH(D130)&gt;=4,YEAR(D130)+1,YEAR(D130)),4,1))))</f>
        <v>0</v>
      </c>
      <c r="S130" s="42">
        <f t="shared" si="19"/>
        <v>0</v>
      </c>
      <c r="T130" s="42">
        <f>IFERROR(VLOOKUP(I130,'Section Master'!$A$14:$J$100,6,FALSE()),0)</f>
        <v>0</v>
      </c>
      <c r="U130" s="42">
        <f>IFERROR(VLOOKUP(I130,'Section Master'!$A$14:$J$100,7,FALSE()),0)</f>
        <v>0</v>
      </c>
      <c r="V130" s="38" t="str">
        <f>IF(I130="","",IFERROR(IF(VLOOKUP(I130,'Section Master'!$A$14:$J$100,8,FALSE())="Excess over aggregate",IF(S130&gt;U130,"Threshold exceeded","Below threshold"),IF(VLOOKUP(I130,'Section Master'!$A$14:$J$100,8,FALSE())="Single or aggregate gate",IF(OR(Q130&gt;T130,S130&gt;U130),"Threshold exceeded","Below threshold"),IF(VLOOKUP(I130,'Section Master'!$A$14:$J$100,8,FALSE())="Aggregate gate",IF(S130&gt;U130,"Threshold exceeded","Below threshold"),IF(VLOOKUP(I130,'Section Master'!$A$14:$J$100,8,FALSE())="No threshold","Applicable","Manual review")))),"Manual review"))</f>
        <v/>
      </c>
      <c r="W130" s="43">
        <f>IFERROR(VLOOKUP(I130,'Section Master'!$A$14:$J$100,5,FALSE()),0)</f>
        <v>0</v>
      </c>
      <c r="X130" s="44"/>
      <c r="Y130" s="42" t="str">
        <f>IF(I130="","",IF(V130="Below threshold",0,ROUND(IF(IFERROR(VLOOKUP(I130,'Section Master'!$A$14:$J$100,8,FALSE()),"")="Excess over aggregate",MAX(0,S130-MAX(U130,R130)),Q130)*IF(X130&lt;&gt;"",X130,W130),0)))</f>
        <v/>
      </c>
      <c r="Z130" s="39"/>
      <c r="AA130" s="40" t="str">
        <f t="shared" si="20"/>
        <v/>
      </c>
      <c r="AB130" s="39"/>
      <c r="AC130" s="42">
        <f t="shared" si="21"/>
        <v>0</v>
      </c>
      <c r="AD130" s="42">
        <f t="shared" si="22"/>
        <v>0</v>
      </c>
      <c r="AE130" s="42">
        <f t="shared" si="23"/>
        <v>0</v>
      </c>
      <c r="AF130" s="37"/>
      <c r="AG130" s="38" t="str">
        <f t="shared" si="24"/>
        <v/>
      </c>
      <c r="AH130" s="38" t="str">
        <f t="shared" si="25"/>
        <v/>
      </c>
      <c r="AI130" s="37"/>
    </row>
    <row r="131" spans="1:35" ht="14.25" customHeight="1" x14ac:dyDescent="0.25">
      <c r="A131" s="31" t="str">
        <f t="shared" si="13"/>
        <v/>
      </c>
      <c r="B131" s="39"/>
      <c r="C131" s="39"/>
      <c r="D131" s="45" t="str">
        <f t="shared" si="14"/>
        <v/>
      </c>
      <c r="E131" s="31" t="str">
        <f t="shared" si="15"/>
        <v/>
      </c>
      <c r="F131" s="31" t="str">
        <f t="shared" si="16"/>
        <v/>
      </c>
      <c r="G131" s="37"/>
      <c r="H131" s="31" t="str">
        <f>IFERROR(VLOOKUP(G131,'Vendor Master'!$A$14:$I$213,2,FALSE()),"")</f>
        <v/>
      </c>
      <c r="I131" s="37"/>
      <c r="J131" s="41"/>
      <c r="K131" s="41"/>
      <c r="L131" s="41"/>
      <c r="M131" s="33">
        <f t="shared" si="17"/>
        <v>0</v>
      </c>
      <c r="N131" s="37"/>
      <c r="O131" s="37" t="s">
        <v>370</v>
      </c>
      <c r="P131" s="41"/>
      <c r="Q131" s="33">
        <f t="shared" si="18"/>
        <v>0</v>
      </c>
      <c r="R131" s="33">
        <f>IF(ROW()=14,0,IF(OR(G131="",I131="",D131=""),0,SUMIFS($Q$14:Q130,$G$14:G130,G131,$I$14:I130,I131,$D$14:D130,"&gt;="&amp;DATE(IF(MONTH(D131)&gt;=4,YEAR(D131),YEAR(D131)-1),4,1),$D$14:D130,"&lt;"&amp;DATE(IF(MONTH(D131)&gt;=4,YEAR(D131)+1,YEAR(D131)),4,1))))</f>
        <v>0</v>
      </c>
      <c r="S131" s="33">
        <f t="shared" si="19"/>
        <v>0</v>
      </c>
      <c r="T131" s="33">
        <f>IFERROR(VLOOKUP(I131,'Section Master'!$A$14:$J$100,6,FALSE()),0)</f>
        <v>0</v>
      </c>
      <c r="U131" s="33">
        <f>IFERROR(VLOOKUP(I131,'Section Master'!$A$14:$J$100,7,FALSE()),0)</f>
        <v>0</v>
      </c>
      <c r="V131" s="31" t="str">
        <f>IF(I131="","",IFERROR(IF(VLOOKUP(I131,'Section Master'!$A$14:$J$100,8,FALSE())="Excess over aggregate",IF(S131&gt;U131,"Threshold exceeded","Below threshold"),IF(VLOOKUP(I131,'Section Master'!$A$14:$J$100,8,FALSE())="Single or aggregate gate",IF(OR(Q131&gt;T131,S131&gt;U131),"Threshold exceeded","Below threshold"),IF(VLOOKUP(I131,'Section Master'!$A$14:$J$100,8,FALSE())="Aggregate gate",IF(S131&gt;U131,"Threshold exceeded","Below threshold"),IF(VLOOKUP(I131,'Section Master'!$A$14:$J$100,8,FALSE())="No threshold","Applicable","Manual review")))),"Manual review"))</f>
        <v/>
      </c>
      <c r="W131" s="46">
        <f>IFERROR(VLOOKUP(I131,'Section Master'!$A$14:$J$100,5,FALSE()),0)</f>
        <v>0</v>
      </c>
      <c r="X131" s="44"/>
      <c r="Y131" s="33" t="str">
        <f>IF(I131="","",IF(V131="Below threshold",0,ROUND(IF(IFERROR(VLOOKUP(I131,'Section Master'!$A$14:$J$100,8,FALSE()),"")="Excess over aggregate",MAX(0,S131-MAX(U131,R131)),Q131)*IF(X131&lt;&gt;"",X131,W131),0)))</f>
        <v/>
      </c>
      <c r="Z131" s="39"/>
      <c r="AA131" s="45" t="str">
        <f t="shared" si="20"/>
        <v/>
      </c>
      <c r="AB131" s="39"/>
      <c r="AC131" s="33">
        <f t="shared" si="21"/>
        <v>0</v>
      </c>
      <c r="AD131" s="33">
        <f t="shared" si="22"/>
        <v>0</v>
      </c>
      <c r="AE131" s="33">
        <f t="shared" si="23"/>
        <v>0</v>
      </c>
      <c r="AF131" s="37"/>
      <c r="AG131" s="31" t="str">
        <f t="shared" si="24"/>
        <v/>
      </c>
      <c r="AH131" s="31" t="str">
        <f t="shared" si="25"/>
        <v/>
      </c>
      <c r="AI131" s="37"/>
    </row>
    <row r="132" spans="1:35" ht="14.25" customHeight="1" x14ac:dyDescent="0.25">
      <c r="A132" s="38" t="str">
        <f t="shared" si="13"/>
        <v/>
      </c>
      <c r="B132" s="39"/>
      <c r="C132" s="39"/>
      <c r="D132" s="40" t="str">
        <f t="shared" si="14"/>
        <v/>
      </c>
      <c r="E132" s="38" t="str">
        <f t="shared" si="15"/>
        <v/>
      </c>
      <c r="F132" s="38" t="str">
        <f t="shared" si="16"/>
        <v/>
      </c>
      <c r="G132" s="37"/>
      <c r="H132" s="38" t="str">
        <f>IFERROR(VLOOKUP(G132,'Vendor Master'!$A$14:$I$213,2,FALSE()),"")</f>
        <v/>
      </c>
      <c r="I132" s="37"/>
      <c r="J132" s="41"/>
      <c r="K132" s="41"/>
      <c r="L132" s="41"/>
      <c r="M132" s="42">
        <f t="shared" si="17"/>
        <v>0</v>
      </c>
      <c r="N132" s="37"/>
      <c r="O132" s="37" t="s">
        <v>370</v>
      </c>
      <c r="P132" s="41"/>
      <c r="Q132" s="42">
        <f t="shared" si="18"/>
        <v>0</v>
      </c>
      <c r="R132" s="42">
        <f>IF(ROW()=14,0,IF(OR(G132="",I132="",D132=""),0,SUMIFS($Q$14:Q131,$G$14:G131,G132,$I$14:I131,I132,$D$14:D131,"&gt;="&amp;DATE(IF(MONTH(D132)&gt;=4,YEAR(D132),YEAR(D132)-1),4,1),$D$14:D131,"&lt;"&amp;DATE(IF(MONTH(D132)&gt;=4,YEAR(D132)+1,YEAR(D132)),4,1))))</f>
        <v>0</v>
      </c>
      <c r="S132" s="42">
        <f t="shared" si="19"/>
        <v>0</v>
      </c>
      <c r="T132" s="42">
        <f>IFERROR(VLOOKUP(I132,'Section Master'!$A$14:$J$100,6,FALSE()),0)</f>
        <v>0</v>
      </c>
      <c r="U132" s="42">
        <f>IFERROR(VLOOKUP(I132,'Section Master'!$A$14:$J$100,7,FALSE()),0)</f>
        <v>0</v>
      </c>
      <c r="V132" s="38" t="str">
        <f>IF(I132="","",IFERROR(IF(VLOOKUP(I132,'Section Master'!$A$14:$J$100,8,FALSE())="Excess over aggregate",IF(S132&gt;U132,"Threshold exceeded","Below threshold"),IF(VLOOKUP(I132,'Section Master'!$A$14:$J$100,8,FALSE())="Single or aggregate gate",IF(OR(Q132&gt;T132,S132&gt;U132),"Threshold exceeded","Below threshold"),IF(VLOOKUP(I132,'Section Master'!$A$14:$J$100,8,FALSE())="Aggregate gate",IF(S132&gt;U132,"Threshold exceeded","Below threshold"),IF(VLOOKUP(I132,'Section Master'!$A$14:$J$100,8,FALSE())="No threshold","Applicable","Manual review")))),"Manual review"))</f>
        <v/>
      </c>
      <c r="W132" s="43">
        <f>IFERROR(VLOOKUP(I132,'Section Master'!$A$14:$J$100,5,FALSE()),0)</f>
        <v>0</v>
      </c>
      <c r="X132" s="44"/>
      <c r="Y132" s="42" t="str">
        <f>IF(I132="","",IF(V132="Below threshold",0,ROUND(IF(IFERROR(VLOOKUP(I132,'Section Master'!$A$14:$J$100,8,FALSE()),"")="Excess over aggregate",MAX(0,S132-MAX(U132,R132)),Q132)*IF(X132&lt;&gt;"",X132,W132),0)))</f>
        <v/>
      </c>
      <c r="Z132" s="39"/>
      <c r="AA132" s="40" t="str">
        <f t="shared" si="20"/>
        <v/>
      </c>
      <c r="AB132" s="39"/>
      <c r="AC132" s="42">
        <f t="shared" si="21"/>
        <v>0</v>
      </c>
      <c r="AD132" s="42">
        <f t="shared" si="22"/>
        <v>0</v>
      </c>
      <c r="AE132" s="42">
        <f t="shared" si="23"/>
        <v>0</v>
      </c>
      <c r="AF132" s="37"/>
      <c r="AG132" s="38" t="str">
        <f t="shared" si="24"/>
        <v/>
      </c>
      <c r="AH132" s="38" t="str">
        <f t="shared" si="25"/>
        <v/>
      </c>
      <c r="AI132" s="37"/>
    </row>
    <row r="133" spans="1:35" ht="14.25" customHeight="1" x14ac:dyDescent="0.25">
      <c r="A133" s="31" t="str">
        <f t="shared" si="13"/>
        <v/>
      </c>
      <c r="B133" s="39"/>
      <c r="C133" s="39"/>
      <c r="D133" s="45" t="str">
        <f t="shared" si="14"/>
        <v/>
      </c>
      <c r="E133" s="31" t="str">
        <f t="shared" si="15"/>
        <v/>
      </c>
      <c r="F133" s="31" t="str">
        <f t="shared" si="16"/>
        <v/>
      </c>
      <c r="G133" s="37"/>
      <c r="H133" s="31" t="str">
        <f>IFERROR(VLOOKUP(G133,'Vendor Master'!$A$14:$I$213,2,FALSE()),"")</f>
        <v/>
      </c>
      <c r="I133" s="37"/>
      <c r="J133" s="41"/>
      <c r="K133" s="41"/>
      <c r="L133" s="41"/>
      <c r="M133" s="33">
        <f t="shared" si="17"/>
        <v>0</v>
      </c>
      <c r="N133" s="37"/>
      <c r="O133" s="37" t="s">
        <v>370</v>
      </c>
      <c r="P133" s="41"/>
      <c r="Q133" s="33">
        <f t="shared" si="18"/>
        <v>0</v>
      </c>
      <c r="R133" s="33">
        <f>IF(ROW()=14,0,IF(OR(G133="",I133="",D133=""),0,SUMIFS($Q$14:Q132,$G$14:G132,G133,$I$14:I132,I133,$D$14:D132,"&gt;="&amp;DATE(IF(MONTH(D133)&gt;=4,YEAR(D133),YEAR(D133)-1),4,1),$D$14:D132,"&lt;"&amp;DATE(IF(MONTH(D133)&gt;=4,YEAR(D133)+1,YEAR(D133)),4,1))))</f>
        <v>0</v>
      </c>
      <c r="S133" s="33">
        <f t="shared" si="19"/>
        <v>0</v>
      </c>
      <c r="T133" s="33">
        <f>IFERROR(VLOOKUP(I133,'Section Master'!$A$14:$J$100,6,FALSE()),0)</f>
        <v>0</v>
      </c>
      <c r="U133" s="33">
        <f>IFERROR(VLOOKUP(I133,'Section Master'!$A$14:$J$100,7,FALSE()),0)</f>
        <v>0</v>
      </c>
      <c r="V133" s="31" t="str">
        <f>IF(I133="","",IFERROR(IF(VLOOKUP(I133,'Section Master'!$A$14:$J$100,8,FALSE())="Excess over aggregate",IF(S133&gt;U133,"Threshold exceeded","Below threshold"),IF(VLOOKUP(I133,'Section Master'!$A$14:$J$100,8,FALSE())="Single or aggregate gate",IF(OR(Q133&gt;T133,S133&gt;U133),"Threshold exceeded","Below threshold"),IF(VLOOKUP(I133,'Section Master'!$A$14:$J$100,8,FALSE())="Aggregate gate",IF(S133&gt;U133,"Threshold exceeded","Below threshold"),IF(VLOOKUP(I133,'Section Master'!$A$14:$J$100,8,FALSE())="No threshold","Applicable","Manual review")))),"Manual review"))</f>
        <v/>
      </c>
      <c r="W133" s="46">
        <f>IFERROR(VLOOKUP(I133,'Section Master'!$A$14:$J$100,5,FALSE()),0)</f>
        <v>0</v>
      </c>
      <c r="X133" s="44"/>
      <c r="Y133" s="33" t="str">
        <f>IF(I133="","",IF(V133="Below threshold",0,ROUND(IF(IFERROR(VLOOKUP(I133,'Section Master'!$A$14:$J$100,8,FALSE()),"")="Excess over aggregate",MAX(0,S133-MAX(U133,R133)),Q133)*IF(X133&lt;&gt;"",X133,W133),0)))</f>
        <v/>
      </c>
      <c r="Z133" s="39"/>
      <c r="AA133" s="45" t="str">
        <f t="shared" si="20"/>
        <v/>
      </c>
      <c r="AB133" s="39"/>
      <c r="AC133" s="33">
        <f t="shared" si="21"/>
        <v>0</v>
      </c>
      <c r="AD133" s="33">
        <f t="shared" si="22"/>
        <v>0</v>
      </c>
      <c r="AE133" s="33">
        <f t="shared" si="23"/>
        <v>0</v>
      </c>
      <c r="AF133" s="37"/>
      <c r="AG133" s="31" t="str">
        <f t="shared" si="24"/>
        <v/>
      </c>
      <c r="AH133" s="31" t="str">
        <f t="shared" si="25"/>
        <v/>
      </c>
      <c r="AI133" s="37"/>
    </row>
    <row r="134" spans="1:35" ht="14.25" customHeight="1" x14ac:dyDescent="0.25">
      <c r="A134" s="38" t="str">
        <f t="shared" si="13"/>
        <v/>
      </c>
      <c r="B134" s="39"/>
      <c r="C134" s="39"/>
      <c r="D134" s="40" t="str">
        <f t="shared" si="14"/>
        <v/>
      </c>
      <c r="E134" s="38" t="str">
        <f t="shared" si="15"/>
        <v/>
      </c>
      <c r="F134" s="38" t="str">
        <f t="shared" si="16"/>
        <v/>
      </c>
      <c r="G134" s="37"/>
      <c r="H134" s="38" t="str">
        <f>IFERROR(VLOOKUP(G134,'Vendor Master'!$A$14:$I$213,2,FALSE()),"")</f>
        <v/>
      </c>
      <c r="I134" s="37"/>
      <c r="J134" s="41"/>
      <c r="K134" s="41"/>
      <c r="L134" s="41"/>
      <c r="M134" s="42">
        <f t="shared" si="17"/>
        <v>0</v>
      </c>
      <c r="N134" s="37"/>
      <c r="O134" s="37" t="s">
        <v>370</v>
      </c>
      <c r="P134" s="41"/>
      <c r="Q134" s="42">
        <f t="shared" si="18"/>
        <v>0</v>
      </c>
      <c r="R134" s="42">
        <f>IF(ROW()=14,0,IF(OR(G134="",I134="",D134=""),0,SUMIFS($Q$14:Q133,$G$14:G133,G134,$I$14:I133,I134,$D$14:D133,"&gt;="&amp;DATE(IF(MONTH(D134)&gt;=4,YEAR(D134),YEAR(D134)-1),4,1),$D$14:D133,"&lt;"&amp;DATE(IF(MONTH(D134)&gt;=4,YEAR(D134)+1,YEAR(D134)),4,1))))</f>
        <v>0</v>
      </c>
      <c r="S134" s="42">
        <f t="shared" si="19"/>
        <v>0</v>
      </c>
      <c r="T134" s="42">
        <f>IFERROR(VLOOKUP(I134,'Section Master'!$A$14:$J$100,6,FALSE()),0)</f>
        <v>0</v>
      </c>
      <c r="U134" s="42">
        <f>IFERROR(VLOOKUP(I134,'Section Master'!$A$14:$J$100,7,FALSE()),0)</f>
        <v>0</v>
      </c>
      <c r="V134" s="38" t="str">
        <f>IF(I134="","",IFERROR(IF(VLOOKUP(I134,'Section Master'!$A$14:$J$100,8,FALSE())="Excess over aggregate",IF(S134&gt;U134,"Threshold exceeded","Below threshold"),IF(VLOOKUP(I134,'Section Master'!$A$14:$J$100,8,FALSE())="Single or aggregate gate",IF(OR(Q134&gt;T134,S134&gt;U134),"Threshold exceeded","Below threshold"),IF(VLOOKUP(I134,'Section Master'!$A$14:$J$100,8,FALSE())="Aggregate gate",IF(S134&gt;U134,"Threshold exceeded","Below threshold"),IF(VLOOKUP(I134,'Section Master'!$A$14:$J$100,8,FALSE())="No threshold","Applicable","Manual review")))),"Manual review"))</f>
        <v/>
      </c>
      <c r="W134" s="43">
        <f>IFERROR(VLOOKUP(I134,'Section Master'!$A$14:$J$100,5,FALSE()),0)</f>
        <v>0</v>
      </c>
      <c r="X134" s="44"/>
      <c r="Y134" s="42" t="str">
        <f>IF(I134="","",IF(V134="Below threshold",0,ROUND(IF(IFERROR(VLOOKUP(I134,'Section Master'!$A$14:$J$100,8,FALSE()),"")="Excess over aggregate",MAX(0,S134-MAX(U134,R134)),Q134)*IF(X134&lt;&gt;"",X134,W134),0)))</f>
        <v/>
      </c>
      <c r="Z134" s="39"/>
      <c r="AA134" s="40" t="str">
        <f t="shared" si="20"/>
        <v/>
      </c>
      <c r="AB134" s="39"/>
      <c r="AC134" s="42">
        <f t="shared" si="21"/>
        <v>0</v>
      </c>
      <c r="AD134" s="42">
        <f t="shared" si="22"/>
        <v>0</v>
      </c>
      <c r="AE134" s="42">
        <f t="shared" si="23"/>
        <v>0</v>
      </c>
      <c r="AF134" s="37"/>
      <c r="AG134" s="38" t="str">
        <f t="shared" si="24"/>
        <v/>
      </c>
      <c r="AH134" s="38" t="str">
        <f t="shared" si="25"/>
        <v/>
      </c>
      <c r="AI134" s="37"/>
    </row>
    <row r="135" spans="1:35" ht="14.25" customHeight="1" x14ac:dyDescent="0.25">
      <c r="A135" s="31" t="str">
        <f t="shared" si="13"/>
        <v/>
      </c>
      <c r="B135" s="39"/>
      <c r="C135" s="39"/>
      <c r="D135" s="45" t="str">
        <f t="shared" si="14"/>
        <v/>
      </c>
      <c r="E135" s="31" t="str">
        <f t="shared" si="15"/>
        <v/>
      </c>
      <c r="F135" s="31" t="str">
        <f t="shared" si="16"/>
        <v/>
      </c>
      <c r="G135" s="37"/>
      <c r="H135" s="31" t="str">
        <f>IFERROR(VLOOKUP(G135,'Vendor Master'!$A$14:$I$213,2,FALSE()),"")</f>
        <v/>
      </c>
      <c r="I135" s="37"/>
      <c r="J135" s="41"/>
      <c r="K135" s="41"/>
      <c r="L135" s="41"/>
      <c r="M135" s="33">
        <f t="shared" si="17"/>
        <v>0</v>
      </c>
      <c r="N135" s="37"/>
      <c r="O135" s="37" t="s">
        <v>370</v>
      </c>
      <c r="P135" s="41"/>
      <c r="Q135" s="33">
        <f t="shared" si="18"/>
        <v>0</v>
      </c>
      <c r="R135" s="33">
        <f>IF(ROW()=14,0,IF(OR(G135="",I135="",D135=""),0,SUMIFS($Q$14:Q134,$G$14:G134,G135,$I$14:I134,I135,$D$14:D134,"&gt;="&amp;DATE(IF(MONTH(D135)&gt;=4,YEAR(D135),YEAR(D135)-1),4,1),$D$14:D134,"&lt;"&amp;DATE(IF(MONTH(D135)&gt;=4,YEAR(D135)+1,YEAR(D135)),4,1))))</f>
        <v>0</v>
      </c>
      <c r="S135" s="33">
        <f t="shared" si="19"/>
        <v>0</v>
      </c>
      <c r="T135" s="33">
        <f>IFERROR(VLOOKUP(I135,'Section Master'!$A$14:$J$100,6,FALSE()),0)</f>
        <v>0</v>
      </c>
      <c r="U135" s="33">
        <f>IFERROR(VLOOKUP(I135,'Section Master'!$A$14:$J$100,7,FALSE()),0)</f>
        <v>0</v>
      </c>
      <c r="V135" s="31" t="str">
        <f>IF(I135="","",IFERROR(IF(VLOOKUP(I135,'Section Master'!$A$14:$J$100,8,FALSE())="Excess over aggregate",IF(S135&gt;U135,"Threshold exceeded","Below threshold"),IF(VLOOKUP(I135,'Section Master'!$A$14:$J$100,8,FALSE())="Single or aggregate gate",IF(OR(Q135&gt;T135,S135&gt;U135),"Threshold exceeded","Below threshold"),IF(VLOOKUP(I135,'Section Master'!$A$14:$J$100,8,FALSE())="Aggregate gate",IF(S135&gt;U135,"Threshold exceeded","Below threshold"),IF(VLOOKUP(I135,'Section Master'!$A$14:$J$100,8,FALSE())="No threshold","Applicable","Manual review")))),"Manual review"))</f>
        <v/>
      </c>
      <c r="W135" s="46">
        <f>IFERROR(VLOOKUP(I135,'Section Master'!$A$14:$J$100,5,FALSE()),0)</f>
        <v>0</v>
      </c>
      <c r="X135" s="44"/>
      <c r="Y135" s="33" t="str">
        <f>IF(I135="","",IF(V135="Below threshold",0,ROUND(IF(IFERROR(VLOOKUP(I135,'Section Master'!$A$14:$J$100,8,FALSE()),"")="Excess over aggregate",MAX(0,S135-MAX(U135,R135)),Q135)*IF(X135&lt;&gt;"",X135,W135),0)))</f>
        <v/>
      </c>
      <c r="Z135" s="39"/>
      <c r="AA135" s="45" t="str">
        <f t="shared" si="20"/>
        <v/>
      </c>
      <c r="AB135" s="39"/>
      <c r="AC135" s="33">
        <f t="shared" si="21"/>
        <v>0</v>
      </c>
      <c r="AD135" s="33">
        <f t="shared" si="22"/>
        <v>0</v>
      </c>
      <c r="AE135" s="33">
        <f t="shared" si="23"/>
        <v>0</v>
      </c>
      <c r="AF135" s="37"/>
      <c r="AG135" s="31" t="str">
        <f t="shared" si="24"/>
        <v/>
      </c>
      <c r="AH135" s="31" t="str">
        <f t="shared" si="25"/>
        <v/>
      </c>
      <c r="AI135" s="37"/>
    </row>
    <row r="136" spans="1:35" ht="14.25" customHeight="1" x14ac:dyDescent="0.25">
      <c r="A136" s="38" t="str">
        <f t="shared" si="13"/>
        <v/>
      </c>
      <c r="B136" s="39"/>
      <c r="C136" s="39"/>
      <c r="D136" s="40" t="str">
        <f t="shared" si="14"/>
        <v/>
      </c>
      <c r="E136" s="38" t="str">
        <f t="shared" si="15"/>
        <v/>
      </c>
      <c r="F136" s="38" t="str">
        <f t="shared" si="16"/>
        <v/>
      </c>
      <c r="G136" s="37"/>
      <c r="H136" s="38" t="str">
        <f>IFERROR(VLOOKUP(G136,'Vendor Master'!$A$14:$I$213,2,FALSE()),"")</f>
        <v/>
      </c>
      <c r="I136" s="37"/>
      <c r="J136" s="41"/>
      <c r="K136" s="41"/>
      <c r="L136" s="41"/>
      <c r="M136" s="42">
        <f t="shared" si="17"/>
        <v>0</v>
      </c>
      <c r="N136" s="37"/>
      <c r="O136" s="37" t="s">
        <v>370</v>
      </c>
      <c r="P136" s="41"/>
      <c r="Q136" s="42">
        <f t="shared" si="18"/>
        <v>0</v>
      </c>
      <c r="R136" s="42">
        <f>IF(ROW()=14,0,IF(OR(G136="",I136="",D136=""),0,SUMIFS($Q$14:Q135,$G$14:G135,G136,$I$14:I135,I136,$D$14:D135,"&gt;="&amp;DATE(IF(MONTH(D136)&gt;=4,YEAR(D136),YEAR(D136)-1),4,1),$D$14:D135,"&lt;"&amp;DATE(IF(MONTH(D136)&gt;=4,YEAR(D136)+1,YEAR(D136)),4,1))))</f>
        <v>0</v>
      </c>
      <c r="S136" s="42">
        <f t="shared" si="19"/>
        <v>0</v>
      </c>
      <c r="T136" s="42">
        <f>IFERROR(VLOOKUP(I136,'Section Master'!$A$14:$J$100,6,FALSE()),0)</f>
        <v>0</v>
      </c>
      <c r="U136" s="42">
        <f>IFERROR(VLOOKUP(I136,'Section Master'!$A$14:$J$100,7,FALSE()),0)</f>
        <v>0</v>
      </c>
      <c r="V136" s="38" t="str">
        <f>IF(I136="","",IFERROR(IF(VLOOKUP(I136,'Section Master'!$A$14:$J$100,8,FALSE())="Excess over aggregate",IF(S136&gt;U136,"Threshold exceeded","Below threshold"),IF(VLOOKUP(I136,'Section Master'!$A$14:$J$100,8,FALSE())="Single or aggregate gate",IF(OR(Q136&gt;T136,S136&gt;U136),"Threshold exceeded","Below threshold"),IF(VLOOKUP(I136,'Section Master'!$A$14:$J$100,8,FALSE())="Aggregate gate",IF(S136&gt;U136,"Threshold exceeded","Below threshold"),IF(VLOOKUP(I136,'Section Master'!$A$14:$J$100,8,FALSE())="No threshold","Applicable","Manual review")))),"Manual review"))</f>
        <v/>
      </c>
      <c r="W136" s="43">
        <f>IFERROR(VLOOKUP(I136,'Section Master'!$A$14:$J$100,5,FALSE()),0)</f>
        <v>0</v>
      </c>
      <c r="X136" s="44"/>
      <c r="Y136" s="42" t="str">
        <f>IF(I136="","",IF(V136="Below threshold",0,ROUND(IF(IFERROR(VLOOKUP(I136,'Section Master'!$A$14:$J$100,8,FALSE()),"")="Excess over aggregate",MAX(0,S136-MAX(U136,R136)),Q136)*IF(X136&lt;&gt;"",X136,W136),0)))</f>
        <v/>
      </c>
      <c r="Z136" s="39"/>
      <c r="AA136" s="40" t="str">
        <f t="shared" si="20"/>
        <v/>
      </c>
      <c r="AB136" s="39"/>
      <c r="AC136" s="42">
        <f t="shared" si="21"/>
        <v>0</v>
      </c>
      <c r="AD136" s="42">
        <f t="shared" si="22"/>
        <v>0</v>
      </c>
      <c r="AE136" s="42">
        <f t="shared" si="23"/>
        <v>0</v>
      </c>
      <c r="AF136" s="37"/>
      <c r="AG136" s="38" t="str">
        <f t="shared" si="24"/>
        <v/>
      </c>
      <c r="AH136" s="38" t="str">
        <f t="shared" si="25"/>
        <v/>
      </c>
      <c r="AI136" s="37"/>
    </row>
    <row r="137" spans="1:35" ht="14.25" customHeight="1" x14ac:dyDescent="0.25">
      <c r="A137" s="31" t="str">
        <f t="shared" si="13"/>
        <v/>
      </c>
      <c r="B137" s="39"/>
      <c r="C137" s="39"/>
      <c r="D137" s="45" t="str">
        <f t="shared" si="14"/>
        <v/>
      </c>
      <c r="E137" s="31" t="str">
        <f t="shared" si="15"/>
        <v/>
      </c>
      <c r="F137" s="31" t="str">
        <f t="shared" si="16"/>
        <v/>
      </c>
      <c r="G137" s="37"/>
      <c r="H137" s="31" t="str">
        <f>IFERROR(VLOOKUP(G137,'Vendor Master'!$A$14:$I$213,2,FALSE()),"")</f>
        <v/>
      </c>
      <c r="I137" s="37"/>
      <c r="J137" s="41"/>
      <c r="K137" s="41"/>
      <c r="L137" s="41"/>
      <c r="M137" s="33">
        <f t="shared" si="17"/>
        <v>0</v>
      </c>
      <c r="N137" s="37"/>
      <c r="O137" s="37" t="s">
        <v>370</v>
      </c>
      <c r="P137" s="41"/>
      <c r="Q137" s="33">
        <f t="shared" si="18"/>
        <v>0</v>
      </c>
      <c r="R137" s="33">
        <f>IF(ROW()=14,0,IF(OR(G137="",I137="",D137=""),0,SUMIFS($Q$14:Q136,$G$14:G136,G137,$I$14:I136,I137,$D$14:D136,"&gt;="&amp;DATE(IF(MONTH(D137)&gt;=4,YEAR(D137),YEAR(D137)-1),4,1),$D$14:D136,"&lt;"&amp;DATE(IF(MONTH(D137)&gt;=4,YEAR(D137)+1,YEAR(D137)),4,1))))</f>
        <v>0</v>
      </c>
      <c r="S137" s="33">
        <f t="shared" si="19"/>
        <v>0</v>
      </c>
      <c r="T137" s="33">
        <f>IFERROR(VLOOKUP(I137,'Section Master'!$A$14:$J$100,6,FALSE()),0)</f>
        <v>0</v>
      </c>
      <c r="U137" s="33">
        <f>IFERROR(VLOOKUP(I137,'Section Master'!$A$14:$J$100,7,FALSE()),0)</f>
        <v>0</v>
      </c>
      <c r="V137" s="31" t="str">
        <f>IF(I137="","",IFERROR(IF(VLOOKUP(I137,'Section Master'!$A$14:$J$100,8,FALSE())="Excess over aggregate",IF(S137&gt;U137,"Threshold exceeded","Below threshold"),IF(VLOOKUP(I137,'Section Master'!$A$14:$J$100,8,FALSE())="Single or aggregate gate",IF(OR(Q137&gt;T137,S137&gt;U137),"Threshold exceeded","Below threshold"),IF(VLOOKUP(I137,'Section Master'!$A$14:$J$100,8,FALSE())="Aggregate gate",IF(S137&gt;U137,"Threshold exceeded","Below threshold"),IF(VLOOKUP(I137,'Section Master'!$A$14:$J$100,8,FALSE())="No threshold","Applicable","Manual review")))),"Manual review"))</f>
        <v/>
      </c>
      <c r="W137" s="46">
        <f>IFERROR(VLOOKUP(I137,'Section Master'!$A$14:$J$100,5,FALSE()),0)</f>
        <v>0</v>
      </c>
      <c r="X137" s="44"/>
      <c r="Y137" s="33" t="str">
        <f>IF(I137="","",IF(V137="Below threshold",0,ROUND(IF(IFERROR(VLOOKUP(I137,'Section Master'!$A$14:$J$100,8,FALSE()),"")="Excess over aggregate",MAX(0,S137-MAX(U137,R137)),Q137)*IF(X137&lt;&gt;"",X137,W137),0)))</f>
        <v/>
      </c>
      <c r="Z137" s="39"/>
      <c r="AA137" s="45" t="str">
        <f t="shared" si="20"/>
        <v/>
      </c>
      <c r="AB137" s="39"/>
      <c r="AC137" s="33">
        <f t="shared" si="21"/>
        <v>0</v>
      </c>
      <c r="AD137" s="33">
        <f t="shared" si="22"/>
        <v>0</v>
      </c>
      <c r="AE137" s="33">
        <f t="shared" si="23"/>
        <v>0</v>
      </c>
      <c r="AF137" s="37"/>
      <c r="AG137" s="31" t="str">
        <f t="shared" si="24"/>
        <v/>
      </c>
      <c r="AH137" s="31" t="str">
        <f t="shared" si="25"/>
        <v/>
      </c>
      <c r="AI137" s="37"/>
    </row>
    <row r="138" spans="1:35" ht="14.25" customHeight="1" x14ac:dyDescent="0.25">
      <c r="A138" s="38" t="str">
        <f t="shared" si="13"/>
        <v/>
      </c>
      <c r="B138" s="39"/>
      <c r="C138" s="39"/>
      <c r="D138" s="40" t="str">
        <f t="shared" si="14"/>
        <v/>
      </c>
      <c r="E138" s="38" t="str">
        <f t="shared" si="15"/>
        <v/>
      </c>
      <c r="F138" s="38" t="str">
        <f t="shared" si="16"/>
        <v/>
      </c>
      <c r="G138" s="37"/>
      <c r="H138" s="38" t="str">
        <f>IFERROR(VLOOKUP(G138,'Vendor Master'!$A$14:$I$213,2,FALSE()),"")</f>
        <v/>
      </c>
      <c r="I138" s="37"/>
      <c r="J138" s="41"/>
      <c r="K138" s="41"/>
      <c r="L138" s="41"/>
      <c r="M138" s="42">
        <f t="shared" si="17"/>
        <v>0</v>
      </c>
      <c r="N138" s="37"/>
      <c r="O138" s="37" t="s">
        <v>370</v>
      </c>
      <c r="P138" s="41"/>
      <c r="Q138" s="42">
        <f t="shared" si="18"/>
        <v>0</v>
      </c>
      <c r="R138" s="42">
        <f>IF(ROW()=14,0,IF(OR(G138="",I138="",D138=""),0,SUMIFS($Q$14:Q137,$G$14:G137,G138,$I$14:I137,I138,$D$14:D137,"&gt;="&amp;DATE(IF(MONTH(D138)&gt;=4,YEAR(D138),YEAR(D138)-1),4,1),$D$14:D137,"&lt;"&amp;DATE(IF(MONTH(D138)&gt;=4,YEAR(D138)+1,YEAR(D138)),4,1))))</f>
        <v>0</v>
      </c>
      <c r="S138" s="42">
        <f t="shared" si="19"/>
        <v>0</v>
      </c>
      <c r="T138" s="42">
        <f>IFERROR(VLOOKUP(I138,'Section Master'!$A$14:$J$100,6,FALSE()),0)</f>
        <v>0</v>
      </c>
      <c r="U138" s="42">
        <f>IFERROR(VLOOKUP(I138,'Section Master'!$A$14:$J$100,7,FALSE()),0)</f>
        <v>0</v>
      </c>
      <c r="V138" s="38" t="str">
        <f>IF(I138="","",IFERROR(IF(VLOOKUP(I138,'Section Master'!$A$14:$J$100,8,FALSE())="Excess over aggregate",IF(S138&gt;U138,"Threshold exceeded","Below threshold"),IF(VLOOKUP(I138,'Section Master'!$A$14:$J$100,8,FALSE())="Single or aggregate gate",IF(OR(Q138&gt;T138,S138&gt;U138),"Threshold exceeded","Below threshold"),IF(VLOOKUP(I138,'Section Master'!$A$14:$J$100,8,FALSE())="Aggregate gate",IF(S138&gt;U138,"Threshold exceeded","Below threshold"),IF(VLOOKUP(I138,'Section Master'!$A$14:$J$100,8,FALSE())="No threshold","Applicable","Manual review")))),"Manual review"))</f>
        <v/>
      </c>
      <c r="W138" s="43">
        <f>IFERROR(VLOOKUP(I138,'Section Master'!$A$14:$J$100,5,FALSE()),0)</f>
        <v>0</v>
      </c>
      <c r="X138" s="44"/>
      <c r="Y138" s="42" t="str">
        <f>IF(I138="","",IF(V138="Below threshold",0,ROUND(IF(IFERROR(VLOOKUP(I138,'Section Master'!$A$14:$J$100,8,FALSE()),"")="Excess over aggregate",MAX(0,S138-MAX(U138,R138)),Q138)*IF(X138&lt;&gt;"",X138,W138),0)))</f>
        <v/>
      </c>
      <c r="Z138" s="39"/>
      <c r="AA138" s="40" t="str">
        <f t="shared" si="20"/>
        <v/>
      </c>
      <c r="AB138" s="39"/>
      <c r="AC138" s="42">
        <f t="shared" si="21"/>
        <v>0</v>
      </c>
      <c r="AD138" s="42">
        <f t="shared" si="22"/>
        <v>0</v>
      </c>
      <c r="AE138" s="42">
        <f t="shared" si="23"/>
        <v>0</v>
      </c>
      <c r="AF138" s="37"/>
      <c r="AG138" s="38" t="str">
        <f t="shared" si="24"/>
        <v/>
      </c>
      <c r="AH138" s="38" t="str">
        <f t="shared" si="25"/>
        <v/>
      </c>
      <c r="AI138" s="37"/>
    </row>
    <row r="139" spans="1:35" ht="14.25" customHeight="1" x14ac:dyDescent="0.25">
      <c r="A139" s="31" t="str">
        <f t="shared" si="13"/>
        <v/>
      </c>
      <c r="B139" s="39"/>
      <c r="C139" s="39"/>
      <c r="D139" s="45" t="str">
        <f t="shared" si="14"/>
        <v/>
      </c>
      <c r="E139" s="31" t="str">
        <f t="shared" si="15"/>
        <v/>
      </c>
      <c r="F139" s="31" t="str">
        <f t="shared" si="16"/>
        <v/>
      </c>
      <c r="G139" s="37"/>
      <c r="H139" s="31" t="str">
        <f>IFERROR(VLOOKUP(G139,'Vendor Master'!$A$14:$I$213,2,FALSE()),"")</f>
        <v/>
      </c>
      <c r="I139" s="37"/>
      <c r="J139" s="41"/>
      <c r="K139" s="41"/>
      <c r="L139" s="41"/>
      <c r="M139" s="33">
        <f t="shared" si="17"/>
        <v>0</v>
      </c>
      <c r="N139" s="37"/>
      <c r="O139" s="37" t="s">
        <v>370</v>
      </c>
      <c r="P139" s="41"/>
      <c r="Q139" s="33">
        <f t="shared" si="18"/>
        <v>0</v>
      </c>
      <c r="R139" s="33">
        <f>IF(ROW()=14,0,IF(OR(G139="",I139="",D139=""),0,SUMIFS($Q$14:Q138,$G$14:G138,G139,$I$14:I138,I139,$D$14:D138,"&gt;="&amp;DATE(IF(MONTH(D139)&gt;=4,YEAR(D139),YEAR(D139)-1),4,1),$D$14:D138,"&lt;"&amp;DATE(IF(MONTH(D139)&gt;=4,YEAR(D139)+1,YEAR(D139)),4,1))))</f>
        <v>0</v>
      </c>
      <c r="S139" s="33">
        <f t="shared" si="19"/>
        <v>0</v>
      </c>
      <c r="T139" s="33">
        <f>IFERROR(VLOOKUP(I139,'Section Master'!$A$14:$J$100,6,FALSE()),0)</f>
        <v>0</v>
      </c>
      <c r="U139" s="33">
        <f>IFERROR(VLOOKUP(I139,'Section Master'!$A$14:$J$100,7,FALSE()),0)</f>
        <v>0</v>
      </c>
      <c r="V139" s="31" t="str">
        <f>IF(I139="","",IFERROR(IF(VLOOKUP(I139,'Section Master'!$A$14:$J$100,8,FALSE())="Excess over aggregate",IF(S139&gt;U139,"Threshold exceeded","Below threshold"),IF(VLOOKUP(I139,'Section Master'!$A$14:$J$100,8,FALSE())="Single or aggregate gate",IF(OR(Q139&gt;T139,S139&gt;U139),"Threshold exceeded","Below threshold"),IF(VLOOKUP(I139,'Section Master'!$A$14:$J$100,8,FALSE())="Aggregate gate",IF(S139&gt;U139,"Threshold exceeded","Below threshold"),IF(VLOOKUP(I139,'Section Master'!$A$14:$J$100,8,FALSE())="No threshold","Applicable","Manual review")))),"Manual review"))</f>
        <v/>
      </c>
      <c r="W139" s="46">
        <f>IFERROR(VLOOKUP(I139,'Section Master'!$A$14:$J$100,5,FALSE()),0)</f>
        <v>0</v>
      </c>
      <c r="X139" s="44"/>
      <c r="Y139" s="33" t="str">
        <f>IF(I139="","",IF(V139="Below threshold",0,ROUND(IF(IFERROR(VLOOKUP(I139,'Section Master'!$A$14:$J$100,8,FALSE()),"")="Excess over aggregate",MAX(0,S139-MAX(U139,R139)),Q139)*IF(X139&lt;&gt;"",X139,W139),0)))</f>
        <v/>
      </c>
      <c r="Z139" s="39"/>
      <c r="AA139" s="45" t="str">
        <f t="shared" si="20"/>
        <v/>
      </c>
      <c r="AB139" s="39"/>
      <c r="AC139" s="33">
        <f t="shared" si="21"/>
        <v>0</v>
      </c>
      <c r="AD139" s="33">
        <f t="shared" si="22"/>
        <v>0</v>
      </c>
      <c r="AE139" s="33">
        <f t="shared" si="23"/>
        <v>0</v>
      </c>
      <c r="AF139" s="37"/>
      <c r="AG139" s="31" t="str">
        <f t="shared" si="24"/>
        <v/>
      </c>
      <c r="AH139" s="31" t="str">
        <f t="shared" si="25"/>
        <v/>
      </c>
      <c r="AI139" s="37"/>
    </row>
    <row r="140" spans="1:35" ht="14.25" customHeight="1" x14ac:dyDescent="0.25">
      <c r="A140" s="38" t="str">
        <f t="shared" si="13"/>
        <v/>
      </c>
      <c r="B140" s="39"/>
      <c r="C140" s="39"/>
      <c r="D140" s="40" t="str">
        <f t="shared" si="14"/>
        <v/>
      </c>
      <c r="E140" s="38" t="str">
        <f t="shared" si="15"/>
        <v/>
      </c>
      <c r="F140" s="38" t="str">
        <f t="shared" si="16"/>
        <v/>
      </c>
      <c r="G140" s="37"/>
      <c r="H140" s="38" t="str">
        <f>IFERROR(VLOOKUP(G140,'Vendor Master'!$A$14:$I$213,2,FALSE()),"")</f>
        <v/>
      </c>
      <c r="I140" s="37"/>
      <c r="J140" s="41"/>
      <c r="K140" s="41"/>
      <c r="L140" s="41"/>
      <c r="M140" s="42">
        <f t="shared" si="17"/>
        <v>0</v>
      </c>
      <c r="N140" s="37"/>
      <c r="O140" s="37" t="s">
        <v>370</v>
      </c>
      <c r="P140" s="41"/>
      <c r="Q140" s="42">
        <f t="shared" si="18"/>
        <v>0</v>
      </c>
      <c r="R140" s="42">
        <f>IF(ROW()=14,0,IF(OR(G140="",I140="",D140=""),0,SUMIFS($Q$14:Q139,$G$14:G139,G140,$I$14:I139,I140,$D$14:D139,"&gt;="&amp;DATE(IF(MONTH(D140)&gt;=4,YEAR(D140),YEAR(D140)-1),4,1),$D$14:D139,"&lt;"&amp;DATE(IF(MONTH(D140)&gt;=4,YEAR(D140)+1,YEAR(D140)),4,1))))</f>
        <v>0</v>
      </c>
      <c r="S140" s="42">
        <f t="shared" si="19"/>
        <v>0</v>
      </c>
      <c r="T140" s="42">
        <f>IFERROR(VLOOKUP(I140,'Section Master'!$A$14:$J$100,6,FALSE()),0)</f>
        <v>0</v>
      </c>
      <c r="U140" s="42">
        <f>IFERROR(VLOOKUP(I140,'Section Master'!$A$14:$J$100,7,FALSE()),0)</f>
        <v>0</v>
      </c>
      <c r="V140" s="38" t="str">
        <f>IF(I140="","",IFERROR(IF(VLOOKUP(I140,'Section Master'!$A$14:$J$100,8,FALSE())="Excess over aggregate",IF(S140&gt;U140,"Threshold exceeded","Below threshold"),IF(VLOOKUP(I140,'Section Master'!$A$14:$J$100,8,FALSE())="Single or aggregate gate",IF(OR(Q140&gt;T140,S140&gt;U140),"Threshold exceeded","Below threshold"),IF(VLOOKUP(I140,'Section Master'!$A$14:$J$100,8,FALSE())="Aggregate gate",IF(S140&gt;U140,"Threshold exceeded","Below threshold"),IF(VLOOKUP(I140,'Section Master'!$A$14:$J$100,8,FALSE())="No threshold","Applicable","Manual review")))),"Manual review"))</f>
        <v/>
      </c>
      <c r="W140" s="43">
        <f>IFERROR(VLOOKUP(I140,'Section Master'!$A$14:$J$100,5,FALSE()),0)</f>
        <v>0</v>
      </c>
      <c r="X140" s="44"/>
      <c r="Y140" s="42" t="str">
        <f>IF(I140="","",IF(V140="Below threshold",0,ROUND(IF(IFERROR(VLOOKUP(I140,'Section Master'!$A$14:$J$100,8,FALSE()),"")="Excess over aggregate",MAX(0,S140-MAX(U140,R140)),Q140)*IF(X140&lt;&gt;"",X140,W140),0)))</f>
        <v/>
      </c>
      <c r="Z140" s="39"/>
      <c r="AA140" s="40" t="str">
        <f t="shared" si="20"/>
        <v/>
      </c>
      <c r="AB140" s="39"/>
      <c r="AC140" s="42">
        <f t="shared" si="21"/>
        <v>0</v>
      </c>
      <c r="AD140" s="42">
        <f t="shared" si="22"/>
        <v>0</v>
      </c>
      <c r="AE140" s="42">
        <f t="shared" si="23"/>
        <v>0</v>
      </c>
      <c r="AF140" s="37"/>
      <c r="AG140" s="38" t="str">
        <f t="shared" si="24"/>
        <v/>
      </c>
      <c r="AH140" s="38" t="str">
        <f t="shared" si="25"/>
        <v/>
      </c>
      <c r="AI140" s="37"/>
    </row>
    <row r="141" spans="1:35" ht="14.25" customHeight="1" x14ac:dyDescent="0.25">
      <c r="A141" s="31" t="str">
        <f t="shared" si="13"/>
        <v/>
      </c>
      <c r="B141" s="39"/>
      <c r="C141" s="39"/>
      <c r="D141" s="45" t="str">
        <f t="shared" si="14"/>
        <v/>
      </c>
      <c r="E141" s="31" t="str">
        <f t="shared" si="15"/>
        <v/>
      </c>
      <c r="F141" s="31" t="str">
        <f t="shared" si="16"/>
        <v/>
      </c>
      <c r="G141" s="37"/>
      <c r="H141" s="31" t="str">
        <f>IFERROR(VLOOKUP(G141,'Vendor Master'!$A$14:$I$213,2,FALSE()),"")</f>
        <v/>
      </c>
      <c r="I141" s="37"/>
      <c r="J141" s="41"/>
      <c r="K141" s="41"/>
      <c r="L141" s="41"/>
      <c r="M141" s="33">
        <f t="shared" si="17"/>
        <v>0</v>
      </c>
      <c r="N141" s="37"/>
      <c r="O141" s="37" t="s">
        <v>370</v>
      </c>
      <c r="P141" s="41"/>
      <c r="Q141" s="33">
        <f t="shared" si="18"/>
        <v>0</v>
      </c>
      <c r="R141" s="33">
        <f>IF(ROW()=14,0,IF(OR(G141="",I141="",D141=""),0,SUMIFS($Q$14:Q140,$G$14:G140,G141,$I$14:I140,I141,$D$14:D140,"&gt;="&amp;DATE(IF(MONTH(D141)&gt;=4,YEAR(D141),YEAR(D141)-1),4,1),$D$14:D140,"&lt;"&amp;DATE(IF(MONTH(D141)&gt;=4,YEAR(D141)+1,YEAR(D141)),4,1))))</f>
        <v>0</v>
      </c>
      <c r="S141" s="33">
        <f t="shared" si="19"/>
        <v>0</v>
      </c>
      <c r="T141" s="33">
        <f>IFERROR(VLOOKUP(I141,'Section Master'!$A$14:$J$100,6,FALSE()),0)</f>
        <v>0</v>
      </c>
      <c r="U141" s="33">
        <f>IFERROR(VLOOKUP(I141,'Section Master'!$A$14:$J$100,7,FALSE()),0)</f>
        <v>0</v>
      </c>
      <c r="V141" s="31" t="str">
        <f>IF(I141="","",IFERROR(IF(VLOOKUP(I141,'Section Master'!$A$14:$J$100,8,FALSE())="Excess over aggregate",IF(S141&gt;U141,"Threshold exceeded","Below threshold"),IF(VLOOKUP(I141,'Section Master'!$A$14:$J$100,8,FALSE())="Single or aggregate gate",IF(OR(Q141&gt;T141,S141&gt;U141),"Threshold exceeded","Below threshold"),IF(VLOOKUP(I141,'Section Master'!$A$14:$J$100,8,FALSE())="Aggregate gate",IF(S141&gt;U141,"Threshold exceeded","Below threshold"),IF(VLOOKUP(I141,'Section Master'!$A$14:$J$100,8,FALSE())="No threshold","Applicable","Manual review")))),"Manual review"))</f>
        <v/>
      </c>
      <c r="W141" s="46">
        <f>IFERROR(VLOOKUP(I141,'Section Master'!$A$14:$J$100,5,FALSE()),0)</f>
        <v>0</v>
      </c>
      <c r="X141" s="44"/>
      <c r="Y141" s="33" t="str">
        <f>IF(I141="","",IF(V141="Below threshold",0,ROUND(IF(IFERROR(VLOOKUP(I141,'Section Master'!$A$14:$J$100,8,FALSE()),"")="Excess over aggregate",MAX(0,S141-MAX(U141,R141)),Q141)*IF(X141&lt;&gt;"",X141,W141),0)))</f>
        <v/>
      </c>
      <c r="Z141" s="39"/>
      <c r="AA141" s="45" t="str">
        <f t="shared" si="20"/>
        <v/>
      </c>
      <c r="AB141" s="39"/>
      <c r="AC141" s="33">
        <f t="shared" si="21"/>
        <v>0</v>
      </c>
      <c r="AD141" s="33">
        <f t="shared" si="22"/>
        <v>0</v>
      </c>
      <c r="AE141" s="33">
        <f t="shared" si="23"/>
        <v>0</v>
      </c>
      <c r="AF141" s="37"/>
      <c r="AG141" s="31" t="str">
        <f t="shared" si="24"/>
        <v/>
      </c>
      <c r="AH141" s="31" t="str">
        <f t="shared" si="25"/>
        <v/>
      </c>
      <c r="AI141" s="37"/>
    </row>
    <row r="142" spans="1:35" ht="14.25" customHeight="1" x14ac:dyDescent="0.25">
      <c r="A142" s="38" t="str">
        <f t="shared" ref="A142:A205" si="26">IF(D142="","",ROW()-13)</f>
        <v/>
      </c>
      <c r="B142" s="39"/>
      <c r="C142" s="39"/>
      <c r="D142" s="40" t="str">
        <f t="shared" ref="D142:D205" si="27">IF(AND(B142="",C142=""),"",IF(B142="",C142,IF(C142="",B142,MIN(B142,C142))))</f>
        <v/>
      </c>
      <c r="E142" s="38" t="str">
        <f t="shared" ref="E142:E205" si="28">IF(D142="","",TEXT(D142,"mmm-yy"))</f>
        <v/>
      </c>
      <c r="F142" s="38" t="str">
        <f t="shared" ref="F142:F205" si="29">IF(D142="","","Q"&amp;ROUNDUP(MONTH(D142)/3,0))</f>
        <v/>
      </c>
      <c r="G142" s="37"/>
      <c r="H142" s="38" t="str">
        <f>IFERROR(VLOOKUP(G142,'Vendor Master'!$A$14:$I$213,2,FALSE()),"")</f>
        <v/>
      </c>
      <c r="I142" s="37"/>
      <c r="J142" s="41"/>
      <c r="K142" s="41"/>
      <c r="L142" s="41"/>
      <c r="M142" s="42">
        <f t="shared" ref="M142:M205" si="30">SUM(J142:L142)</f>
        <v>0</v>
      </c>
      <c r="N142" s="37"/>
      <c r="O142" s="37" t="s">
        <v>370</v>
      </c>
      <c r="P142" s="41"/>
      <c r="Q142" s="42">
        <f t="shared" ref="Q142:Q205" si="31">IF(O142="Basic",J142,IF(O142="Gross",M142,IF(O142="Manual",P142,J142)))</f>
        <v>0</v>
      </c>
      <c r="R142" s="42">
        <f>IF(ROW()=14,0,IF(OR(G142="",I142="",D142=""),0,SUMIFS($Q$14:Q141,$G$14:G141,G142,$I$14:I141,I142,$D$14:D141,"&gt;="&amp;DATE(IF(MONTH(D142)&gt;=4,YEAR(D142),YEAR(D142)-1),4,1),$D$14:D141,"&lt;"&amp;DATE(IF(MONTH(D142)&gt;=4,YEAR(D142)+1,YEAR(D142)),4,1))))</f>
        <v>0</v>
      </c>
      <c r="S142" s="42">
        <f t="shared" ref="S142:S205" si="32">R142+Q142</f>
        <v>0</v>
      </c>
      <c r="T142" s="42">
        <f>IFERROR(VLOOKUP(I142,'Section Master'!$A$14:$J$100,6,FALSE()),0)</f>
        <v>0</v>
      </c>
      <c r="U142" s="42">
        <f>IFERROR(VLOOKUP(I142,'Section Master'!$A$14:$J$100,7,FALSE()),0)</f>
        <v>0</v>
      </c>
      <c r="V142" s="38" t="str">
        <f>IF(I142="","",IFERROR(IF(VLOOKUP(I142,'Section Master'!$A$14:$J$100,8,FALSE())="Excess over aggregate",IF(S142&gt;U142,"Threshold exceeded","Below threshold"),IF(VLOOKUP(I142,'Section Master'!$A$14:$J$100,8,FALSE())="Single or aggregate gate",IF(OR(Q142&gt;T142,S142&gt;U142),"Threshold exceeded","Below threshold"),IF(VLOOKUP(I142,'Section Master'!$A$14:$J$100,8,FALSE())="Aggregate gate",IF(S142&gt;U142,"Threshold exceeded","Below threshold"),IF(VLOOKUP(I142,'Section Master'!$A$14:$J$100,8,FALSE())="No threshold","Applicable","Manual review")))),"Manual review"))</f>
        <v/>
      </c>
      <c r="W142" s="43">
        <f>IFERROR(VLOOKUP(I142,'Section Master'!$A$14:$J$100,5,FALSE()),0)</f>
        <v>0</v>
      </c>
      <c r="X142" s="44"/>
      <c r="Y142" s="42" t="str">
        <f>IF(I142="","",IF(V142="Below threshold",0,ROUND(IF(IFERROR(VLOOKUP(I142,'Section Master'!$A$14:$J$100,8,FALSE()),"")="Excess over aggregate",MAX(0,S142-MAX(U142,R142)),Q142)*IF(X142&lt;&gt;"",X142,W142),0)))</f>
        <v/>
      </c>
      <c r="Z142" s="39"/>
      <c r="AA142" s="40" t="str">
        <f t="shared" ref="AA142:AA205" si="33">IF(Z142="","",IF(OR(I142="Immovable Property",I142="Rent - Specified Individual/HUF",I142="Specified Individual/HUF - 194M",I142="Virtual Digital Asset"),EOMONTH(Z142,0)+30,IF(MONTH(Z142)=3,DATE(YEAR(Z142),4,30),DATE(YEAR(Z142),MONTH(Z142)+1,7))))</f>
        <v/>
      </c>
      <c r="AB142" s="39"/>
      <c r="AC142" s="42">
        <f t="shared" ref="AC142:AC205" si="34">IF(OR(D142="",Z142="",Y142=0),0,IF(Z142&lt;=D142,0,ROUND(Y142*1%*(12*(YEAR(Z142)-YEAR(D142))+MONTH(Z142)-MONTH(D142)+IF(DAY(Z142)&gt;DAY(D142),1,0)),0)))</f>
        <v>0</v>
      </c>
      <c r="AD142" s="42">
        <f t="shared" ref="AD142:AD205" si="35">IF(OR(Z142="",AB142="",Y142=0),0,IF(AB142&lt;=Z142,0,ROUND(Y142*1.5%*(12*(YEAR(AB142)-YEAR(Z142))+MONTH(AB142)-MONTH(Z142)+IF(DAY(AB142)&gt;DAY(Z142),1,0)),0)))</f>
        <v>0</v>
      </c>
      <c r="AE142" s="42">
        <f t="shared" ref="AE142:AE205" si="36">AC142+AD142</f>
        <v>0</v>
      </c>
      <c r="AF142" s="37"/>
      <c r="AG142" s="38" t="str">
        <f t="shared" ref="AG142:AG205" si="37">IF(D142="","",IF(Y142=0,"No TDS",IF(AB142="","Outstanding",IF(AB142&lt;=AA142,"Deposited on time","Deposited late"))))</f>
        <v/>
      </c>
      <c r="AH142" s="38" t="str">
        <f t="shared" ref="AH142:AH205" si="38">IF(D142="","",IF(D142&lt;DATE(2026,4,1),"Income Tax Act, 1961","Income Tax Act, 2025 — Section 393 / applicable table item"))</f>
        <v/>
      </c>
      <c r="AI142" s="37"/>
    </row>
    <row r="143" spans="1:35" ht="14.25" customHeight="1" x14ac:dyDescent="0.25">
      <c r="A143" s="31" t="str">
        <f t="shared" si="26"/>
        <v/>
      </c>
      <c r="B143" s="39"/>
      <c r="C143" s="39"/>
      <c r="D143" s="45" t="str">
        <f t="shared" si="27"/>
        <v/>
      </c>
      <c r="E143" s="31" t="str">
        <f t="shared" si="28"/>
        <v/>
      </c>
      <c r="F143" s="31" t="str">
        <f t="shared" si="29"/>
        <v/>
      </c>
      <c r="G143" s="37"/>
      <c r="H143" s="31" t="str">
        <f>IFERROR(VLOOKUP(G143,'Vendor Master'!$A$14:$I$213,2,FALSE()),"")</f>
        <v/>
      </c>
      <c r="I143" s="37"/>
      <c r="J143" s="41"/>
      <c r="K143" s="41"/>
      <c r="L143" s="41"/>
      <c r="M143" s="33">
        <f t="shared" si="30"/>
        <v>0</v>
      </c>
      <c r="N143" s="37"/>
      <c r="O143" s="37" t="s">
        <v>370</v>
      </c>
      <c r="P143" s="41"/>
      <c r="Q143" s="33">
        <f t="shared" si="31"/>
        <v>0</v>
      </c>
      <c r="R143" s="33">
        <f>IF(ROW()=14,0,IF(OR(G143="",I143="",D143=""),0,SUMIFS($Q$14:Q142,$G$14:G142,G143,$I$14:I142,I143,$D$14:D142,"&gt;="&amp;DATE(IF(MONTH(D143)&gt;=4,YEAR(D143),YEAR(D143)-1),4,1),$D$14:D142,"&lt;"&amp;DATE(IF(MONTH(D143)&gt;=4,YEAR(D143)+1,YEAR(D143)),4,1))))</f>
        <v>0</v>
      </c>
      <c r="S143" s="33">
        <f t="shared" si="32"/>
        <v>0</v>
      </c>
      <c r="T143" s="33">
        <f>IFERROR(VLOOKUP(I143,'Section Master'!$A$14:$J$100,6,FALSE()),0)</f>
        <v>0</v>
      </c>
      <c r="U143" s="33">
        <f>IFERROR(VLOOKUP(I143,'Section Master'!$A$14:$J$100,7,FALSE()),0)</f>
        <v>0</v>
      </c>
      <c r="V143" s="31" t="str">
        <f>IF(I143="","",IFERROR(IF(VLOOKUP(I143,'Section Master'!$A$14:$J$100,8,FALSE())="Excess over aggregate",IF(S143&gt;U143,"Threshold exceeded","Below threshold"),IF(VLOOKUP(I143,'Section Master'!$A$14:$J$100,8,FALSE())="Single or aggregate gate",IF(OR(Q143&gt;T143,S143&gt;U143),"Threshold exceeded","Below threshold"),IF(VLOOKUP(I143,'Section Master'!$A$14:$J$100,8,FALSE())="Aggregate gate",IF(S143&gt;U143,"Threshold exceeded","Below threshold"),IF(VLOOKUP(I143,'Section Master'!$A$14:$J$100,8,FALSE())="No threshold","Applicable","Manual review")))),"Manual review"))</f>
        <v/>
      </c>
      <c r="W143" s="46">
        <f>IFERROR(VLOOKUP(I143,'Section Master'!$A$14:$J$100,5,FALSE()),0)</f>
        <v>0</v>
      </c>
      <c r="X143" s="44"/>
      <c r="Y143" s="33" t="str">
        <f>IF(I143="","",IF(V143="Below threshold",0,ROUND(IF(IFERROR(VLOOKUP(I143,'Section Master'!$A$14:$J$100,8,FALSE()),"")="Excess over aggregate",MAX(0,S143-MAX(U143,R143)),Q143)*IF(X143&lt;&gt;"",X143,W143),0)))</f>
        <v/>
      </c>
      <c r="Z143" s="39"/>
      <c r="AA143" s="45" t="str">
        <f t="shared" si="33"/>
        <v/>
      </c>
      <c r="AB143" s="39"/>
      <c r="AC143" s="33">
        <f t="shared" si="34"/>
        <v>0</v>
      </c>
      <c r="AD143" s="33">
        <f t="shared" si="35"/>
        <v>0</v>
      </c>
      <c r="AE143" s="33">
        <f t="shared" si="36"/>
        <v>0</v>
      </c>
      <c r="AF143" s="37"/>
      <c r="AG143" s="31" t="str">
        <f t="shared" si="37"/>
        <v/>
      </c>
      <c r="AH143" s="31" t="str">
        <f t="shared" si="38"/>
        <v/>
      </c>
      <c r="AI143" s="37"/>
    </row>
    <row r="144" spans="1:35" ht="14.25" customHeight="1" x14ac:dyDescent="0.25">
      <c r="A144" s="38" t="str">
        <f t="shared" si="26"/>
        <v/>
      </c>
      <c r="B144" s="39"/>
      <c r="C144" s="39"/>
      <c r="D144" s="40" t="str">
        <f t="shared" si="27"/>
        <v/>
      </c>
      <c r="E144" s="38" t="str">
        <f t="shared" si="28"/>
        <v/>
      </c>
      <c r="F144" s="38" t="str">
        <f t="shared" si="29"/>
        <v/>
      </c>
      <c r="G144" s="37"/>
      <c r="H144" s="38" t="str">
        <f>IFERROR(VLOOKUP(G144,'Vendor Master'!$A$14:$I$213,2,FALSE()),"")</f>
        <v/>
      </c>
      <c r="I144" s="37"/>
      <c r="J144" s="41"/>
      <c r="K144" s="41"/>
      <c r="L144" s="41"/>
      <c r="M144" s="42">
        <f t="shared" si="30"/>
        <v>0</v>
      </c>
      <c r="N144" s="37"/>
      <c r="O144" s="37" t="s">
        <v>370</v>
      </c>
      <c r="P144" s="41"/>
      <c r="Q144" s="42">
        <f t="shared" si="31"/>
        <v>0</v>
      </c>
      <c r="R144" s="42">
        <f>IF(ROW()=14,0,IF(OR(G144="",I144="",D144=""),0,SUMIFS($Q$14:Q143,$G$14:G143,G144,$I$14:I143,I144,$D$14:D143,"&gt;="&amp;DATE(IF(MONTH(D144)&gt;=4,YEAR(D144),YEAR(D144)-1),4,1),$D$14:D143,"&lt;"&amp;DATE(IF(MONTH(D144)&gt;=4,YEAR(D144)+1,YEAR(D144)),4,1))))</f>
        <v>0</v>
      </c>
      <c r="S144" s="42">
        <f t="shared" si="32"/>
        <v>0</v>
      </c>
      <c r="T144" s="42">
        <f>IFERROR(VLOOKUP(I144,'Section Master'!$A$14:$J$100,6,FALSE()),0)</f>
        <v>0</v>
      </c>
      <c r="U144" s="42">
        <f>IFERROR(VLOOKUP(I144,'Section Master'!$A$14:$J$100,7,FALSE()),0)</f>
        <v>0</v>
      </c>
      <c r="V144" s="38" t="str">
        <f>IF(I144="","",IFERROR(IF(VLOOKUP(I144,'Section Master'!$A$14:$J$100,8,FALSE())="Excess over aggregate",IF(S144&gt;U144,"Threshold exceeded","Below threshold"),IF(VLOOKUP(I144,'Section Master'!$A$14:$J$100,8,FALSE())="Single or aggregate gate",IF(OR(Q144&gt;T144,S144&gt;U144),"Threshold exceeded","Below threshold"),IF(VLOOKUP(I144,'Section Master'!$A$14:$J$100,8,FALSE())="Aggregate gate",IF(S144&gt;U144,"Threshold exceeded","Below threshold"),IF(VLOOKUP(I144,'Section Master'!$A$14:$J$100,8,FALSE())="No threshold","Applicable","Manual review")))),"Manual review"))</f>
        <v/>
      </c>
      <c r="W144" s="43">
        <f>IFERROR(VLOOKUP(I144,'Section Master'!$A$14:$J$100,5,FALSE()),0)</f>
        <v>0</v>
      </c>
      <c r="X144" s="44"/>
      <c r="Y144" s="42" t="str">
        <f>IF(I144="","",IF(V144="Below threshold",0,ROUND(IF(IFERROR(VLOOKUP(I144,'Section Master'!$A$14:$J$100,8,FALSE()),"")="Excess over aggregate",MAX(0,S144-MAX(U144,R144)),Q144)*IF(X144&lt;&gt;"",X144,W144),0)))</f>
        <v/>
      </c>
      <c r="Z144" s="39"/>
      <c r="AA144" s="40" t="str">
        <f t="shared" si="33"/>
        <v/>
      </c>
      <c r="AB144" s="39"/>
      <c r="AC144" s="42">
        <f t="shared" si="34"/>
        <v>0</v>
      </c>
      <c r="AD144" s="42">
        <f t="shared" si="35"/>
        <v>0</v>
      </c>
      <c r="AE144" s="42">
        <f t="shared" si="36"/>
        <v>0</v>
      </c>
      <c r="AF144" s="37"/>
      <c r="AG144" s="38" t="str">
        <f t="shared" si="37"/>
        <v/>
      </c>
      <c r="AH144" s="38" t="str">
        <f t="shared" si="38"/>
        <v/>
      </c>
      <c r="AI144" s="37"/>
    </row>
    <row r="145" spans="1:35" ht="14.25" customHeight="1" x14ac:dyDescent="0.25">
      <c r="A145" s="31" t="str">
        <f t="shared" si="26"/>
        <v/>
      </c>
      <c r="B145" s="39"/>
      <c r="C145" s="39"/>
      <c r="D145" s="45" t="str">
        <f t="shared" si="27"/>
        <v/>
      </c>
      <c r="E145" s="31" t="str">
        <f t="shared" si="28"/>
        <v/>
      </c>
      <c r="F145" s="31" t="str">
        <f t="shared" si="29"/>
        <v/>
      </c>
      <c r="G145" s="37"/>
      <c r="H145" s="31" t="str">
        <f>IFERROR(VLOOKUP(G145,'Vendor Master'!$A$14:$I$213,2,FALSE()),"")</f>
        <v/>
      </c>
      <c r="I145" s="37"/>
      <c r="J145" s="41"/>
      <c r="K145" s="41"/>
      <c r="L145" s="41"/>
      <c r="M145" s="33">
        <f t="shared" si="30"/>
        <v>0</v>
      </c>
      <c r="N145" s="37"/>
      <c r="O145" s="37" t="s">
        <v>370</v>
      </c>
      <c r="P145" s="41"/>
      <c r="Q145" s="33">
        <f t="shared" si="31"/>
        <v>0</v>
      </c>
      <c r="R145" s="33">
        <f>IF(ROW()=14,0,IF(OR(G145="",I145="",D145=""),0,SUMIFS($Q$14:Q144,$G$14:G144,G145,$I$14:I144,I145,$D$14:D144,"&gt;="&amp;DATE(IF(MONTH(D145)&gt;=4,YEAR(D145),YEAR(D145)-1),4,1),$D$14:D144,"&lt;"&amp;DATE(IF(MONTH(D145)&gt;=4,YEAR(D145)+1,YEAR(D145)),4,1))))</f>
        <v>0</v>
      </c>
      <c r="S145" s="33">
        <f t="shared" si="32"/>
        <v>0</v>
      </c>
      <c r="T145" s="33">
        <f>IFERROR(VLOOKUP(I145,'Section Master'!$A$14:$J$100,6,FALSE()),0)</f>
        <v>0</v>
      </c>
      <c r="U145" s="33">
        <f>IFERROR(VLOOKUP(I145,'Section Master'!$A$14:$J$100,7,FALSE()),0)</f>
        <v>0</v>
      </c>
      <c r="V145" s="31" t="str">
        <f>IF(I145="","",IFERROR(IF(VLOOKUP(I145,'Section Master'!$A$14:$J$100,8,FALSE())="Excess over aggregate",IF(S145&gt;U145,"Threshold exceeded","Below threshold"),IF(VLOOKUP(I145,'Section Master'!$A$14:$J$100,8,FALSE())="Single or aggregate gate",IF(OR(Q145&gt;T145,S145&gt;U145),"Threshold exceeded","Below threshold"),IF(VLOOKUP(I145,'Section Master'!$A$14:$J$100,8,FALSE())="Aggregate gate",IF(S145&gt;U145,"Threshold exceeded","Below threshold"),IF(VLOOKUP(I145,'Section Master'!$A$14:$J$100,8,FALSE())="No threshold","Applicable","Manual review")))),"Manual review"))</f>
        <v/>
      </c>
      <c r="W145" s="46">
        <f>IFERROR(VLOOKUP(I145,'Section Master'!$A$14:$J$100,5,FALSE()),0)</f>
        <v>0</v>
      </c>
      <c r="X145" s="44"/>
      <c r="Y145" s="33" t="str">
        <f>IF(I145="","",IF(V145="Below threshold",0,ROUND(IF(IFERROR(VLOOKUP(I145,'Section Master'!$A$14:$J$100,8,FALSE()),"")="Excess over aggregate",MAX(0,S145-MAX(U145,R145)),Q145)*IF(X145&lt;&gt;"",X145,W145),0)))</f>
        <v/>
      </c>
      <c r="Z145" s="39"/>
      <c r="AA145" s="45" t="str">
        <f t="shared" si="33"/>
        <v/>
      </c>
      <c r="AB145" s="39"/>
      <c r="AC145" s="33">
        <f t="shared" si="34"/>
        <v>0</v>
      </c>
      <c r="AD145" s="33">
        <f t="shared" si="35"/>
        <v>0</v>
      </c>
      <c r="AE145" s="33">
        <f t="shared" si="36"/>
        <v>0</v>
      </c>
      <c r="AF145" s="37"/>
      <c r="AG145" s="31" t="str">
        <f t="shared" si="37"/>
        <v/>
      </c>
      <c r="AH145" s="31" t="str">
        <f t="shared" si="38"/>
        <v/>
      </c>
      <c r="AI145" s="37"/>
    </row>
    <row r="146" spans="1:35" ht="14.25" customHeight="1" x14ac:dyDescent="0.25">
      <c r="A146" s="38" t="str">
        <f t="shared" si="26"/>
        <v/>
      </c>
      <c r="B146" s="39"/>
      <c r="C146" s="39"/>
      <c r="D146" s="40" t="str">
        <f t="shared" si="27"/>
        <v/>
      </c>
      <c r="E146" s="38" t="str">
        <f t="shared" si="28"/>
        <v/>
      </c>
      <c r="F146" s="38" t="str">
        <f t="shared" si="29"/>
        <v/>
      </c>
      <c r="G146" s="37"/>
      <c r="H146" s="38" t="str">
        <f>IFERROR(VLOOKUP(G146,'Vendor Master'!$A$14:$I$213,2,FALSE()),"")</f>
        <v/>
      </c>
      <c r="I146" s="37"/>
      <c r="J146" s="41"/>
      <c r="K146" s="41"/>
      <c r="L146" s="41"/>
      <c r="M146" s="42">
        <f t="shared" si="30"/>
        <v>0</v>
      </c>
      <c r="N146" s="37"/>
      <c r="O146" s="37" t="s">
        <v>370</v>
      </c>
      <c r="P146" s="41"/>
      <c r="Q146" s="42">
        <f t="shared" si="31"/>
        <v>0</v>
      </c>
      <c r="R146" s="42">
        <f>IF(ROW()=14,0,IF(OR(G146="",I146="",D146=""),0,SUMIFS($Q$14:Q145,$G$14:G145,G146,$I$14:I145,I146,$D$14:D145,"&gt;="&amp;DATE(IF(MONTH(D146)&gt;=4,YEAR(D146),YEAR(D146)-1),4,1),$D$14:D145,"&lt;"&amp;DATE(IF(MONTH(D146)&gt;=4,YEAR(D146)+1,YEAR(D146)),4,1))))</f>
        <v>0</v>
      </c>
      <c r="S146" s="42">
        <f t="shared" si="32"/>
        <v>0</v>
      </c>
      <c r="T146" s="42">
        <f>IFERROR(VLOOKUP(I146,'Section Master'!$A$14:$J$100,6,FALSE()),0)</f>
        <v>0</v>
      </c>
      <c r="U146" s="42">
        <f>IFERROR(VLOOKUP(I146,'Section Master'!$A$14:$J$100,7,FALSE()),0)</f>
        <v>0</v>
      </c>
      <c r="V146" s="38" t="str">
        <f>IF(I146="","",IFERROR(IF(VLOOKUP(I146,'Section Master'!$A$14:$J$100,8,FALSE())="Excess over aggregate",IF(S146&gt;U146,"Threshold exceeded","Below threshold"),IF(VLOOKUP(I146,'Section Master'!$A$14:$J$100,8,FALSE())="Single or aggregate gate",IF(OR(Q146&gt;T146,S146&gt;U146),"Threshold exceeded","Below threshold"),IF(VLOOKUP(I146,'Section Master'!$A$14:$J$100,8,FALSE())="Aggregate gate",IF(S146&gt;U146,"Threshold exceeded","Below threshold"),IF(VLOOKUP(I146,'Section Master'!$A$14:$J$100,8,FALSE())="No threshold","Applicable","Manual review")))),"Manual review"))</f>
        <v/>
      </c>
      <c r="W146" s="43">
        <f>IFERROR(VLOOKUP(I146,'Section Master'!$A$14:$J$100,5,FALSE()),0)</f>
        <v>0</v>
      </c>
      <c r="X146" s="44"/>
      <c r="Y146" s="42" t="str">
        <f>IF(I146="","",IF(V146="Below threshold",0,ROUND(IF(IFERROR(VLOOKUP(I146,'Section Master'!$A$14:$J$100,8,FALSE()),"")="Excess over aggregate",MAX(0,S146-MAX(U146,R146)),Q146)*IF(X146&lt;&gt;"",X146,W146),0)))</f>
        <v/>
      </c>
      <c r="Z146" s="39"/>
      <c r="AA146" s="40" t="str">
        <f t="shared" si="33"/>
        <v/>
      </c>
      <c r="AB146" s="39"/>
      <c r="AC146" s="42">
        <f t="shared" si="34"/>
        <v>0</v>
      </c>
      <c r="AD146" s="42">
        <f t="shared" si="35"/>
        <v>0</v>
      </c>
      <c r="AE146" s="42">
        <f t="shared" si="36"/>
        <v>0</v>
      </c>
      <c r="AF146" s="37"/>
      <c r="AG146" s="38" t="str">
        <f t="shared" si="37"/>
        <v/>
      </c>
      <c r="AH146" s="38" t="str">
        <f t="shared" si="38"/>
        <v/>
      </c>
      <c r="AI146" s="37"/>
    </row>
    <row r="147" spans="1:35" ht="14.25" customHeight="1" x14ac:dyDescent="0.25">
      <c r="A147" s="31" t="str">
        <f t="shared" si="26"/>
        <v/>
      </c>
      <c r="B147" s="39"/>
      <c r="C147" s="39"/>
      <c r="D147" s="45" t="str">
        <f t="shared" si="27"/>
        <v/>
      </c>
      <c r="E147" s="31" t="str">
        <f t="shared" si="28"/>
        <v/>
      </c>
      <c r="F147" s="31" t="str">
        <f t="shared" si="29"/>
        <v/>
      </c>
      <c r="G147" s="37"/>
      <c r="H147" s="31" t="str">
        <f>IFERROR(VLOOKUP(G147,'Vendor Master'!$A$14:$I$213,2,FALSE()),"")</f>
        <v/>
      </c>
      <c r="I147" s="37"/>
      <c r="J147" s="41"/>
      <c r="K147" s="41"/>
      <c r="L147" s="41"/>
      <c r="M147" s="33">
        <f t="shared" si="30"/>
        <v>0</v>
      </c>
      <c r="N147" s="37"/>
      <c r="O147" s="37" t="s">
        <v>370</v>
      </c>
      <c r="P147" s="41"/>
      <c r="Q147" s="33">
        <f t="shared" si="31"/>
        <v>0</v>
      </c>
      <c r="R147" s="33">
        <f>IF(ROW()=14,0,IF(OR(G147="",I147="",D147=""),0,SUMIFS($Q$14:Q146,$G$14:G146,G147,$I$14:I146,I147,$D$14:D146,"&gt;="&amp;DATE(IF(MONTH(D147)&gt;=4,YEAR(D147),YEAR(D147)-1),4,1),$D$14:D146,"&lt;"&amp;DATE(IF(MONTH(D147)&gt;=4,YEAR(D147)+1,YEAR(D147)),4,1))))</f>
        <v>0</v>
      </c>
      <c r="S147" s="33">
        <f t="shared" si="32"/>
        <v>0</v>
      </c>
      <c r="T147" s="33">
        <f>IFERROR(VLOOKUP(I147,'Section Master'!$A$14:$J$100,6,FALSE()),0)</f>
        <v>0</v>
      </c>
      <c r="U147" s="33">
        <f>IFERROR(VLOOKUP(I147,'Section Master'!$A$14:$J$100,7,FALSE()),0)</f>
        <v>0</v>
      </c>
      <c r="V147" s="31" t="str">
        <f>IF(I147="","",IFERROR(IF(VLOOKUP(I147,'Section Master'!$A$14:$J$100,8,FALSE())="Excess over aggregate",IF(S147&gt;U147,"Threshold exceeded","Below threshold"),IF(VLOOKUP(I147,'Section Master'!$A$14:$J$100,8,FALSE())="Single or aggregate gate",IF(OR(Q147&gt;T147,S147&gt;U147),"Threshold exceeded","Below threshold"),IF(VLOOKUP(I147,'Section Master'!$A$14:$J$100,8,FALSE())="Aggregate gate",IF(S147&gt;U147,"Threshold exceeded","Below threshold"),IF(VLOOKUP(I147,'Section Master'!$A$14:$J$100,8,FALSE())="No threshold","Applicable","Manual review")))),"Manual review"))</f>
        <v/>
      </c>
      <c r="W147" s="46">
        <f>IFERROR(VLOOKUP(I147,'Section Master'!$A$14:$J$100,5,FALSE()),0)</f>
        <v>0</v>
      </c>
      <c r="X147" s="44"/>
      <c r="Y147" s="33" t="str">
        <f>IF(I147="","",IF(V147="Below threshold",0,ROUND(IF(IFERROR(VLOOKUP(I147,'Section Master'!$A$14:$J$100,8,FALSE()),"")="Excess over aggregate",MAX(0,S147-MAX(U147,R147)),Q147)*IF(X147&lt;&gt;"",X147,W147),0)))</f>
        <v/>
      </c>
      <c r="Z147" s="39"/>
      <c r="AA147" s="45" t="str">
        <f t="shared" si="33"/>
        <v/>
      </c>
      <c r="AB147" s="39"/>
      <c r="AC147" s="33">
        <f t="shared" si="34"/>
        <v>0</v>
      </c>
      <c r="AD147" s="33">
        <f t="shared" si="35"/>
        <v>0</v>
      </c>
      <c r="AE147" s="33">
        <f t="shared" si="36"/>
        <v>0</v>
      </c>
      <c r="AF147" s="37"/>
      <c r="AG147" s="31" t="str">
        <f t="shared" si="37"/>
        <v/>
      </c>
      <c r="AH147" s="31" t="str">
        <f t="shared" si="38"/>
        <v/>
      </c>
      <c r="AI147" s="37"/>
    </row>
    <row r="148" spans="1:35" ht="14.25" customHeight="1" x14ac:dyDescent="0.25">
      <c r="A148" s="38" t="str">
        <f t="shared" si="26"/>
        <v/>
      </c>
      <c r="B148" s="39"/>
      <c r="C148" s="39"/>
      <c r="D148" s="40" t="str">
        <f t="shared" si="27"/>
        <v/>
      </c>
      <c r="E148" s="38" t="str">
        <f t="shared" si="28"/>
        <v/>
      </c>
      <c r="F148" s="38" t="str">
        <f t="shared" si="29"/>
        <v/>
      </c>
      <c r="G148" s="37"/>
      <c r="H148" s="38" t="str">
        <f>IFERROR(VLOOKUP(G148,'Vendor Master'!$A$14:$I$213,2,FALSE()),"")</f>
        <v/>
      </c>
      <c r="I148" s="37"/>
      <c r="J148" s="41"/>
      <c r="K148" s="41"/>
      <c r="L148" s="41"/>
      <c r="M148" s="42">
        <f t="shared" si="30"/>
        <v>0</v>
      </c>
      <c r="N148" s="37"/>
      <c r="O148" s="37" t="s">
        <v>370</v>
      </c>
      <c r="P148" s="41"/>
      <c r="Q148" s="42">
        <f t="shared" si="31"/>
        <v>0</v>
      </c>
      <c r="R148" s="42">
        <f>IF(ROW()=14,0,IF(OR(G148="",I148="",D148=""),0,SUMIFS($Q$14:Q147,$G$14:G147,G148,$I$14:I147,I148,$D$14:D147,"&gt;="&amp;DATE(IF(MONTH(D148)&gt;=4,YEAR(D148),YEAR(D148)-1),4,1),$D$14:D147,"&lt;"&amp;DATE(IF(MONTH(D148)&gt;=4,YEAR(D148)+1,YEAR(D148)),4,1))))</f>
        <v>0</v>
      </c>
      <c r="S148" s="42">
        <f t="shared" si="32"/>
        <v>0</v>
      </c>
      <c r="T148" s="42">
        <f>IFERROR(VLOOKUP(I148,'Section Master'!$A$14:$J$100,6,FALSE()),0)</f>
        <v>0</v>
      </c>
      <c r="U148" s="42">
        <f>IFERROR(VLOOKUP(I148,'Section Master'!$A$14:$J$100,7,FALSE()),0)</f>
        <v>0</v>
      </c>
      <c r="V148" s="38" t="str">
        <f>IF(I148="","",IFERROR(IF(VLOOKUP(I148,'Section Master'!$A$14:$J$100,8,FALSE())="Excess over aggregate",IF(S148&gt;U148,"Threshold exceeded","Below threshold"),IF(VLOOKUP(I148,'Section Master'!$A$14:$J$100,8,FALSE())="Single or aggregate gate",IF(OR(Q148&gt;T148,S148&gt;U148),"Threshold exceeded","Below threshold"),IF(VLOOKUP(I148,'Section Master'!$A$14:$J$100,8,FALSE())="Aggregate gate",IF(S148&gt;U148,"Threshold exceeded","Below threshold"),IF(VLOOKUP(I148,'Section Master'!$A$14:$J$100,8,FALSE())="No threshold","Applicable","Manual review")))),"Manual review"))</f>
        <v/>
      </c>
      <c r="W148" s="43">
        <f>IFERROR(VLOOKUP(I148,'Section Master'!$A$14:$J$100,5,FALSE()),0)</f>
        <v>0</v>
      </c>
      <c r="X148" s="44"/>
      <c r="Y148" s="42" t="str">
        <f>IF(I148="","",IF(V148="Below threshold",0,ROUND(IF(IFERROR(VLOOKUP(I148,'Section Master'!$A$14:$J$100,8,FALSE()),"")="Excess over aggregate",MAX(0,S148-MAX(U148,R148)),Q148)*IF(X148&lt;&gt;"",X148,W148),0)))</f>
        <v/>
      </c>
      <c r="Z148" s="39"/>
      <c r="AA148" s="40" t="str">
        <f t="shared" si="33"/>
        <v/>
      </c>
      <c r="AB148" s="39"/>
      <c r="AC148" s="42">
        <f t="shared" si="34"/>
        <v>0</v>
      </c>
      <c r="AD148" s="42">
        <f t="shared" si="35"/>
        <v>0</v>
      </c>
      <c r="AE148" s="42">
        <f t="shared" si="36"/>
        <v>0</v>
      </c>
      <c r="AF148" s="37"/>
      <c r="AG148" s="38" t="str">
        <f t="shared" si="37"/>
        <v/>
      </c>
      <c r="AH148" s="38" t="str">
        <f t="shared" si="38"/>
        <v/>
      </c>
      <c r="AI148" s="37"/>
    </row>
    <row r="149" spans="1:35" ht="14.25" customHeight="1" x14ac:dyDescent="0.25">
      <c r="A149" s="31" t="str">
        <f t="shared" si="26"/>
        <v/>
      </c>
      <c r="B149" s="39"/>
      <c r="C149" s="39"/>
      <c r="D149" s="45" t="str">
        <f t="shared" si="27"/>
        <v/>
      </c>
      <c r="E149" s="31" t="str">
        <f t="shared" si="28"/>
        <v/>
      </c>
      <c r="F149" s="31" t="str">
        <f t="shared" si="29"/>
        <v/>
      </c>
      <c r="G149" s="37"/>
      <c r="H149" s="31" t="str">
        <f>IFERROR(VLOOKUP(G149,'Vendor Master'!$A$14:$I$213,2,FALSE()),"")</f>
        <v/>
      </c>
      <c r="I149" s="37"/>
      <c r="J149" s="41"/>
      <c r="K149" s="41"/>
      <c r="L149" s="41"/>
      <c r="M149" s="33">
        <f t="shared" si="30"/>
        <v>0</v>
      </c>
      <c r="N149" s="37"/>
      <c r="O149" s="37" t="s">
        <v>370</v>
      </c>
      <c r="P149" s="41"/>
      <c r="Q149" s="33">
        <f t="shared" si="31"/>
        <v>0</v>
      </c>
      <c r="R149" s="33">
        <f>IF(ROW()=14,0,IF(OR(G149="",I149="",D149=""),0,SUMIFS($Q$14:Q148,$G$14:G148,G149,$I$14:I148,I149,$D$14:D148,"&gt;="&amp;DATE(IF(MONTH(D149)&gt;=4,YEAR(D149),YEAR(D149)-1),4,1),$D$14:D148,"&lt;"&amp;DATE(IF(MONTH(D149)&gt;=4,YEAR(D149)+1,YEAR(D149)),4,1))))</f>
        <v>0</v>
      </c>
      <c r="S149" s="33">
        <f t="shared" si="32"/>
        <v>0</v>
      </c>
      <c r="T149" s="33">
        <f>IFERROR(VLOOKUP(I149,'Section Master'!$A$14:$J$100,6,FALSE()),0)</f>
        <v>0</v>
      </c>
      <c r="U149" s="33">
        <f>IFERROR(VLOOKUP(I149,'Section Master'!$A$14:$J$100,7,FALSE()),0)</f>
        <v>0</v>
      </c>
      <c r="V149" s="31" t="str">
        <f>IF(I149="","",IFERROR(IF(VLOOKUP(I149,'Section Master'!$A$14:$J$100,8,FALSE())="Excess over aggregate",IF(S149&gt;U149,"Threshold exceeded","Below threshold"),IF(VLOOKUP(I149,'Section Master'!$A$14:$J$100,8,FALSE())="Single or aggregate gate",IF(OR(Q149&gt;T149,S149&gt;U149),"Threshold exceeded","Below threshold"),IF(VLOOKUP(I149,'Section Master'!$A$14:$J$100,8,FALSE())="Aggregate gate",IF(S149&gt;U149,"Threshold exceeded","Below threshold"),IF(VLOOKUP(I149,'Section Master'!$A$14:$J$100,8,FALSE())="No threshold","Applicable","Manual review")))),"Manual review"))</f>
        <v/>
      </c>
      <c r="W149" s="46">
        <f>IFERROR(VLOOKUP(I149,'Section Master'!$A$14:$J$100,5,FALSE()),0)</f>
        <v>0</v>
      </c>
      <c r="X149" s="44"/>
      <c r="Y149" s="33" t="str">
        <f>IF(I149="","",IF(V149="Below threshold",0,ROUND(IF(IFERROR(VLOOKUP(I149,'Section Master'!$A$14:$J$100,8,FALSE()),"")="Excess over aggregate",MAX(0,S149-MAX(U149,R149)),Q149)*IF(X149&lt;&gt;"",X149,W149),0)))</f>
        <v/>
      </c>
      <c r="Z149" s="39"/>
      <c r="AA149" s="45" t="str">
        <f t="shared" si="33"/>
        <v/>
      </c>
      <c r="AB149" s="39"/>
      <c r="AC149" s="33">
        <f t="shared" si="34"/>
        <v>0</v>
      </c>
      <c r="AD149" s="33">
        <f t="shared" si="35"/>
        <v>0</v>
      </c>
      <c r="AE149" s="33">
        <f t="shared" si="36"/>
        <v>0</v>
      </c>
      <c r="AF149" s="37"/>
      <c r="AG149" s="31" t="str">
        <f t="shared" si="37"/>
        <v/>
      </c>
      <c r="AH149" s="31" t="str">
        <f t="shared" si="38"/>
        <v/>
      </c>
      <c r="AI149" s="37"/>
    </row>
    <row r="150" spans="1:35" ht="14.25" customHeight="1" x14ac:dyDescent="0.25">
      <c r="A150" s="38" t="str">
        <f t="shared" si="26"/>
        <v/>
      </c>
      <c r="B150" s="39"/>
      <c r="C150" s="39"/>
      <c r="D150" s="40" t="str">
        <f t="shared" si="27"/>
        <v/>
      </c>
      <c r="E150" s="38" t="str">
        <f t="shared" si="28"/>
        <v/>
      </c>
      <c r="F150" s="38" t="str">
        <f t="shared" si="29"/>
        <v/>
      </c>
      <c r="G150" s="37"/>
      <c r="H150" s="38" t="str">
        <f>IFERROR(VLOOKUP(G150,'Vendor Master'!$A$14:$I$213,2,FALSE()),"")</f>
        <v/>
      </c>
      <c r="I150" s="37"/>
      <c r="J150" s="41"/>
      <c r="K150" s="41"/>
      <c r="L150" s="41"/>
      <c r="M150" s="42">
        <f t="shared" si="30"/>
        <v>0</v>
      </c>
      <c r="N150" s="37"/>
      <c r="O150" s="37" t="s">
        <v>370</v>
      </c>
      <c r="P150" s="41"/>
      <c r="Q150" s="42">
        <f t="shared" si="31"/>
        <v>0</v>
      </c>
      <c r="R150" s="42">
        <f>IF(ROW()=14,0,IF(OR(G150="",I150="",D150=""),0,SUMIFS($Q$14:Q149,$G$14:G149,G150,$I$14:I149,I150,$D$14:D149,"&gt;="&amp;DATE(IF(MONTH(D150)&gt;=4,YEAR(D150),YEAR(D150)-1),4,1),$D$14:D149,"&lt;"&amp;DATE(IF(MONTH(D150)&gt;=4,YEAR(D150)+1,YEAR(D150)),4,1))))</f>
        <v>0</v>
      </c>
      <c r="S150" s="42">
        <f t="shared" si="32"/>
        <v>0</v>
      </c>
      <c r="T150" s="42">
        <f>IFERROR(VLOOKUP(I150,'Section Master'!$A$14:$J$100,6,FALSE()),0)</f>
        <v>0</v>
      </c>
      <c r="U150" s="42">
        <f>IFERROR(VLOOKUP(I150,'Section Master'!$A$14:$J$100,7,FALSE()),0)</f>
        <v>0</v>
      </c>
      <c r="V150" s="38" t="str">
        <f>IF(I150="","",IFERROR(IF(VLOOKUP(I150,'Section Master'!$A$14:$J$100,8,FALSE())="Excess over aggregate",IF(S150&gt;U150,"Threshold exceeded","Below threshold"),IF(VLOOKUP(I150,'Section Master'!$A$14:$J$100,8,FALSE())="Single or aggregate gate",IF(OR(Q150&gt;T150,S150&gt;U150),"Threshold exceeded","Below threshold"),IF(VLOOKUP(I150,'Section Master'!$A$14:$J$100,8,FALSE())="Aggregate gate",IF(S150&gt;U150,"Threshold exceeded","Below threshold"),IF(VLOOKUP(I150,'Section Master'!$A$14:$J$100,8,FALSE())="No threshold","Applicable","Manual review")))),"Manual review"))</f>
        <v/>
      </c>
      <c r="W150" s="43">
        <f>IFERROR(VLOOKUP(I150,'Section Master'!$A$14:$J$100,5,FALSE()),0)</f>
        <v>0</v>
      </c>
      <c r="X150" s="44"/>
      <c r="Y150" s="42" t="str">
        <f>IF(I150="","",IF(V150="Below threshold",0,ROUND(IF(IFERROR(VLOOKUP(I150,'Section Master'!$A$14:$J$100,8,FALSE()),"")="Excess over aggregate",MAX(0,S150-MAX(U150,R150)),Q150)*IF(X150&lt;&gt;"",X150,W150),0)))</f>
        <v/>
      </c>
      <c r="Z150" s="39"/>
      <c r="AA150" s="40" t="str">
        <f t="shared" si="33"/>
        <v/>
      </c>
      <c r="AB150" s="39"/>
      <c r="AC150" s="42">
        <f t="shared" si="34"/>
        <v>0</v>
      </c>
      <c r="AD150" s="42">
        <f t="shared" si="35"/>
        <v>0</v>
      </c>
      <c r="AE150" s="42">
        <f t="shared" si="36"/>
        <v>0</v>
      </c>
      <c r="AF150" s="37"/>
      <c r="AG150" s="38" t="str">
        <f t="shared" si="37"/>
        <v/>
      </c>
      <c r="AH150" s="38" t="str">
        <f t="shared" si="38"/>
        <v/>
      </c>
      <c r="AI150" s="37"/>
    </row>
    <row r="151" spans="1:35" ht="14.25" customHeight="1" x14ac:dyDescent="0.25">
      <c r="A151" s="31" t="str">
        <f t="shared" si="26"/>
        <v/>
      </c>
      <c r="B151" s="39"/>
      <c r="C151" s="39"/>
      <c r="D151" s="45" t="str">
        <f t="shared" si="27"/>
        <v/>
      </c>
      <c r="E151" s="31" t="str">
        <f t="shared" si="28"/>
        <v/>
      </c>
      <c r="F151" s="31" t="str">
        <f t="shared" si="29"/>
        <v/>
      </c>
      <c r="G151" s="37"/>
      <c r="H151" s="31" t="str">
        <f>IFERROR(VLOOKUP(G151,'Vendor Master'!$A$14:$I$213,2,FALSE()),"")</f>
        <v/>
      </c>
      <c r="I151" s="37"/>
      <c r="J151" s="41"/>
      <c r="K151" s="41"/>
      <c r="L151" s="41"/>
      <c r="M151" s="33">
        <f t="shared" si="30"/>
        <v>0</v>
      </c>
      <c r="N151" s="37"/>
      <c r="O151" s="37" t="s">
        <v>370</v>
      </c>
      <c r="P151" s="41"/>
      <c r="Q151" s="33">
        <f t="shared" si="31"/>
        <v>0</v>
      </c>
      <c r="R151" s="33">
        <f>IF(ROW()=14,0,IF(OR(G151="",I151="",D151=""),0,SUMIFS($Q$14:Q150,$G$14:G150,G151,$I$14:I150,I151,$D$14:D150,"&gt;="&amp;DATE(IF(MONTH(D151)&gt;=4,YEAR(D151),YEAR(D151)-1),4,1),$D$14:D150,"&lt;"&amp;DATE(IF(MONTH(D151)&gt;=4,YEAR(D151)+1,YEAR(D151)),4,1))))</f>
        <v>0</v>
      </c>
      <c r="S151" s="33">
        <f t="shared" si="32"/>
        <v>0</v>
      </c>
      <c r="T151" s="33">
        <f>IFERROR(VLOOKUP(I151,'Section Master'!$A$14:$J$100,6,FALSE()),0)</f>
        <v>0</v>
      </c>
      <c r="U151" s="33">
        <f>IFERROR(VLOOKUP(I151,'Section Master'!$A$14:$J$100,7,FALSE()),0)</f>
        <v>0</v>
      </c>
      <c r="V151" s="31" t="str">
        <f>IF(I151="","",IFERROR(IF(VLOOKUP(I151,'Section Master'!$A$14:$J$100,8,FALSE())="Excess over aggregate",IF(S151&gt;U151,"Threshold exceeded","Below threshold"),IF(VLOOKUP(I151,'Section Master'!$A$14:$J$100,8,FALSE())="Single or aggregate gate",IF(OR(Q151&gt;T151,S151&gt;U151),"Threshold exceeded","Below threshold"),IF(VLOOKUP(I151,'Section Master'!$A$14:$J$100,8,FALSE())="Aggregate gate",IF(S151&gt;U151,"Threshold exceeded","Below threshold"),IF(VLOOKUP(I151,'Section Master'!$A$14:$J$100,8,FALSE())="No threshold","Applicable","Manual review")))),"Manual review"))</f>
        <v/>
      </c>
      <c r="W151" s="46">
        <f>IFERROR(VLOOKUP(I151,'Section Master'!$A$14:$J$100,5,FALSE()),0)</f>
        <v>0</v>
      </c>
      <c r="X151" s="44"/>
      <c r="Y151" s="33" t="str">
        <f>IF(I151="","",IF(V151="Below threshold",0,ROUND(IF(IFERROR(VLOOKUP(I151,'Section Master'!$A$14:$J$100,8,FALSE()),"")="Excess over aggregate",MAX(0,S151-MAX(U151,R151)),Q151)*IF(X151&lt;&gt;"",X151,W151),0)))</f>
        <v/>
      </c>
      <c r="Z151" s="39"/>
      <c r="AA151" s="45" t="str">
        <f t="shared" si="33"/>
        <v/>
      </c>
      <c r="AB151" s="39"/>
      <c r="AC151" s="33">
        <f t="shared" si="34"/>
        <v>0</v>
      </c>
      <c r="AD151" s="33">
        <f t="shared" si="35"/>
        <v>0</v>
      </c>
      <c r="AE151" s="33">
        <f t="shared" si="36"/>
        <v>0</v>
      </c>
      <c r="AF151" s="37"/>
      <c r="AG151" s="31" t="str">
        <f t="shared" si="37"/>
        <v/>
      </c>
      <c r="AH151" s="31" t="str">
        <f t="shared" si="38"/>
        <v/>
      </c>
      <c r="AI151" s="37"/>
    </row>
    <row r="152" spans="1:35" ht="14.25" customHeight="1" x14ac:dyDescent="0.25">
      <c r="A152" s="38" t="str">
        <f t="shared" si="26"/>
        <v/>
      </c>
      <c r="B152" s="39"/>
      <c r="C152" s="39"/>
      <c r="D152" s="40" t="str">
        <f t="shared" si="27"/>
        <v/>
      </c>
      <c r="E152" s="38" t="str">
        <f t="shared" si="28"/>
        <v/>
      </c>
      <c r="F152" s="38" t="str">
        <f t="shared" si="29"/>
        <v/>
      </c>
      <c r="G152" s="37"/>
      <c r="H152" s="38" t="str">
        <f>IFERROR(VLOOKUP(G152,'Vendor Master'!$A$14:$I$213,2,FALSE()),"")</f>
        <v/>
      </c>
      <c r="I152" s="37"/>
      <c r="J152" s="41"/>
      <c r="K152" s="41"/>
      <c r="L152" s="41"/>
      <c r="M152" s="42">
        <f t="shared" si="30"/>
        <v>0</v>
      </c>
      <c r="N152" s="37"/>
      <c r="O152" s="37" t="s">
        <v>370</v>
      </c>
      <c r="P152" s="41"/>
      <c r="Q152" s="42">
        <f t="shared" si="31"/>
        <v>0</v>
      </c>
      <c r="R152" s="42">
        <f>IF(ROW()=14,0,IF(OR(G152="",I152="",D152=""),0,SUMIFS($Q$14:Q151,$G$14:G151,G152,$I$14:I151,I152,$D$14:D151,"&gt;="&amp;DATE(IF(MONTH(D152)&gt;=4,YEAR(D152),YEAR(D152)-1),4,1),$D$14:D151,"&lt;"&amp;DATE(IF(MONTH(D152)&gt;=4,YEAR(D152)+1,YEAR(D152)),4,1))))</f>
        <v>0</v>
      </c>
      <c r="S152" s="42">
        <f t="shared" si="32"/>
        <v>0</v>
      </c>
      <c r="T152" s="42">
        <f>IFERROR(VLOOKUP(I152,'Section Master'!$A$14:$J$100,6,FALSE()),0)</f>
        <v>0</v>
      </c>
      <c r="U152" s="42">
        <f>IFERROR(VLOOKUP(I152,'Section Master'!$A$14:$J$100,7,FALSE()),0)</f>
        <v>0</v>
      </c>
      <c r="V152" s="38" t="str">
        <f>IF(I152="","",IFERROR(IF(VLOOKUP(I152,'Section Master'!$A$14:$J$100,8,FALSE())="Excess over aggregate",IF(S152&gt;U152,"Threshold exceeded","Below threshold"),IF(VLOOKUP(I152,'Section Master'!$A$14:$J$100,8,FALSE())="Single or aggregate gate",IF(OR(Q152&gt;T152,S152&gt;U152),"Threshold exceeded","Below threshold"),IF(VLOOKUP(I152,'Section Master'!$A$14:$J$100,8,FALSE())="Aggregate gate",IF(S152&gt;U152,"Threshold exceeded","Below threshold"),IF(VLOOKUP(I152,'Section Master'!$A$14:$J$100,8,FALSE())="No threshold","Applicable","Manual review")))),"Manual review"))</f>
        <v/>
      </c>
      <c r="W152" s="43">
        <f>IFERROR(VLOOKUP(I152,'Section Master'!$A$14:$J$100,5,FALSE()),0)</f>
        <v>0</v>
      </c>
      <c r="X152" s="44"/>
      <c r="Y152" s="42" t="str">
        <f>IF(I152="","",IF(V152="Below threshold",0,ROUND(IF(IFERROR(VLOOKUP(I152,'Section Master'!$A$14:$J$100,8,FALSE()),"")="Excess over aggregate",MAX(0,S152-MAX(U152,R152)),Q152)*IF(X152&lt;&gt;"",X152,W152),0)))</f>
        <v/>
      </c>
      <c r="Z152" s="39"/>
      <c r="AA152" s="40" t="str">
        <f t="shared" si="33"/>
        <v/>
      </c>
      <c r="AB152" s="39"/>
      <c r="AC152" s="42">
        <f t="shared" si="34"/>
        <v>0</v>
      </c>
      <c r="AD152" s="42">
        <f t="shared" si="35"/>
        <v>0</v>
      </c>
      <c r="AE152" s="42">
        <f t="shared" si="36"/>
        <v>0</v>
      </c>
      <c r="AF152" s="37"/>
      <c r="AG152" s="38" t="str">
        <f t="shared" si="37"/>
        <v/>
      </c>
      <c r="AH152" s="38" t="str">
        <f t="shared" si="38"/>
        <v/>
      </c>
      <c r="AI152" s="37"/>
    </row>
    <row r="153" spans="1:35" ht="14.25" customHeight="1" x14ac:dyDescent="0.25">
      <c r="A153" s="31" t="str">
        <f t="shared" si="26"/>
        <v/>
      </c>
      <c r="B153" s="39"/>
      <c r="C153" s="39"/>
      <c r="D153" s="45" t="str">
        <f t="shared" si="27"/>
        <v/>
      </c>
      <c r="E153" s="31" t="str">
        <f t="shared" si="28"/>
        <v/>
      </c>
      <c r="F153" s="31" t="str">
        <f t="shared" si="29"/>
        <v/>
      </c>
      <c r="G153" s="37"/>
      <c r="H153" s="31" t="str">
        <f>IFERROR(VLOOKUP(G153,'Vendor Master'!$A$14:$I$213,2,FALSE()),"")</f>
        <v/>
      </c>
      <c r="I153" s="37"/>
      <c r="J153" s="41"/>
      <c r="K153" s="41"/>
      <c r="L153" s="41"/>
      <c r="M153" s="33">
        <f t="shared" si="30"/>
        <v>0</v>
      </c>
      <c r="N153" s="37"/>
      <c r="O153" s="37" t="s">
        <v>370</v>
      </c>
      <c r="P153" s="41"/>
      <c r="Q153" s="33">
        <f t="shared" si="31"/>
        <v>0</v>
      </c>
      <c r="R153" s="33">
        <f>IF(ROW()=14,0,IF(OR(G153="",I153="",D153=""),0,SUMIFS($Q$14:Q152,$G$14:G152,G153,$I$14:I152,I153,$D$14:D152,"&gt;="&amp;DATE(IF(MONTH(D153)&gt;=4,YEAR(D153),YEAR(D153)-1),4,1),$D$14:D152,"&lt;"&amp;DATE(IF(MONTH(D153)&gt;=4,YEAR(D153)+1,YEAR(D153)),4,1))))</f>
        <v>0</v>
      </c>
      <c r="S153" s="33">
        <f t="shared" si="32"/>
        <v>0</v>
      </c>
      <c r="T153" s="33">
        <f>IFERROR(VLOOKUP(I153,'Section Master'!$A$14:$J$100,6,FALSE()),0)</f>
        <v>0</v>
      </c>
      <c r="U153" s="33">
        <f>IFERROR(VLOOKUP(I153,'Section Master'!$A$14:$J$100,7,FALSE()),0)</f>
        <v>0</v>
      </c>
      <c r="V153" s="31" t="str">
        <f>IF(I153="","",IFERROR(IF(VLOOKUP(I153,'Section Master'!$A$14:$J$100,8,FALSE())="Excess over aggregate",IF(S153&gt;U153,"Threshold exceeded","Below threshold"),IF(VLOOKUP(I153,'Section Master'!$A$14:$J$100,8,FALSE())="Single or aggregate gate",IF(OR(Q153&gt;T153,S153&gt;U153),"Threshold exceeded","Below threshold"),IF(VLOOKUP(I153,'Section Master'!$A$14:$J$100,8,FALSE())="Aggregate gate",IF(S153&gt;U153,"Threshold exceeded","Below threshold"),IF(VLOOKUP(I153,'Section Master'!$A$14:$J$100,8,FALSE())="No threshold","Applicable","Manual review")))),"Manual review"))</f>
        <v/>
      </c>
      <c r="W153" s="46">
        <f>IFERROR(VLOOKUP(I153,'Section Master'!$A$14:$J$100,5,FALSE()),0)</f>
        <v>0</v>
      </c>
      <c r="X153" s="44"/>
      <c r="Y153" s="33" t="str">
        <f>IF(I153="","",IF(V153="Below threshold",0,ROUND(IF(IFERROR(VLOOKUP(I153,'Section Master'!$A$14:$J$100,8,FALSE()),"")="Excess over aggregate",MAX(0,S153-MAX(U153,R153)),Q153)*IF(X153&lt;&gt;"",X153,W153),0)))</f>
        <v/>
      </c>
      <c r="Z153" s="39"/>
      <c r="AA153" s="45" t="str">
        <f t="shared" si="33"/>
        <v/>
      </c>
      <c r="AB153" s="39"/>
      <c r="AC153" s="33">
        <f t="shared" si="34"/>
        <v>0</v>
      </c>
      <c r="AD153" s="33">
        <f t="shared" si="35"/>
        <v>0</v>
      </c>
      <c r="AE153" s="33">
        <f t="shared" si="36"/>
        <v>0</v>
      </c>
      <c r="AF153" s="37"/>
      <c r="AG153" s="31" t="str">
        <f t="shared" si="37"/>
        <v/>
      </c>
      <c r="AH153" s="31" t="str">
        <f t="shared" si="38"/>
        <v/>
      </c>
      <c r="AI153" s="37"/>
    </row>
    <row r="154" spans="1:35" ht="14.25" customHeight="1" x14ac:dyDescent="0.25">
      <c r="A154" s="38" t="str">
        <f t="shared" si="26"/>
        <v/>
      </c>
      <c r="B154" s="39"/>
      <c r="C154" s="39"/>
      <c r="D154" s="40" t="str">
        <f t="shared" si="27"/>
        <v/>
      </c>
      <c r="E154" s="38" t="str">
        <f t="shared" si="28"/>
        <v/>
      </c>
      <c r="F154" s="38" t="str">
        <f t="shared" si="29"/>
        <v/>
      </c>
      <c r="G154" s="37"/>
      <c r="H154" s="38" t="str">
        <f>IFERROR(VLOOKUP(G154,'Vendor Master'!$A$14:$I$213,2,FALSE()),"")</f>
        <v/>
      </c>
      <c r="I154" s="37"/>
      <c r="J154" s="41"/>
      <c r="K154" s="41"/>
      <c r="L154" s="41"/>
      <c r="M154" s="42">
        <f t="shared" si="30"/>
        <v>0</v>
      </c>
      <c r="N154" s="37"/>
      <c r="O154" s="37" t="s">
        <v>370</v>
      </c>
      <c r="P154" s="41"/>
      <c r="Q154" s="42">
        <f t="shared" si="31"/>
        <v>0</v>
      </c>
      <c r="R154" s="42">
        <f>IF(ROW()=14,0,IF(OR(G154="",I154="",D154=""),0,SUMIFS($Q$14:Q153,$G$14:G153,G154,$I$14:I153,I154,$D$14:D153,"&gt;="&amp;DATE(IF(MONTH(D154)&gt;=4,YEAR(D154),YEAR(D154)-1),4,1),$D$14:D153,"&lt;"&amp;DATE(IF(MONTH(D154)&gt;=4,YEAR(D154)+1,YEAR(D154)),4,1))))</f>
        <v>0</v>
      </c>
      <c r="S154" s="42">
        <f t="shared" si="32"/>
        <v>0</v>
      </c>
      <c r="T154" s="42">
        <f>IFERROR(VLOOKUP(I154,'Section Master'!$A$14:$J$100,6,FALSE()),0)</f>
        <v>0</v>
      </c>
      <c r="U154" s="42">
        <f>IFERROR(VLOOKUP(I154,'Section Master'!$A$14:$J$100,7,FALSE()),0)</f>
        <v>0</v>
      </c>
      <c r="V154" s="38" t="str">
        <f>IF(I154="","",IFERROR(IF(VLOOKUP(I154,'Section Master'!$A$14:$J$100,8,FALSE())="Excess over aggregate",IF(S154&gt;U154,"Threshold exceeded","Below threshold"),IF(VLOOKUP(I154,'Section Master'!$A$14:$J$100,8,FALSE())="Single or aggregate gate",IF(OR(Q154&gt;T154,S154&gt;U154),"Threshold exceeded","Below threshold"),IF(VLOOKUP(I154,'Section Master'!$A$14:$J$100,8,FALSE())="Aggregate gate",IF(S154&gt;U154,"Threshold exceeded","Below threshold"),IF(VLOOKUP(I154,'Section Master'!$A$14:$J$100,8,FALSE())="No threshold","Applicable","Manual review")))),"Manual review"))</f>
        <v/>
      </c>
      <c r="W154" s="43">
        <f>IFERROR(VLOOKUP(I154,'Section Master'!$A$14:$J$100,5,FALSE()),0)</f>
        <v>0</v>
      </c>
      <c r="X154" s="44"/>
      <c r="Y154" s="42" t="str">
        <f>IF(I154="","",IF(V154="Below threshold",0,ROUND(IF(IFERROR(VLOOKUP(I154,'Section Master'!$A$14:$J$100,8,FALSE()),"")="Excess over aggregate",MAX(0,S154-MAX(U154,R154)),Q154)*IF(X154&lt;&gt;"",X154,W154),0)))</f>
        <v/>
      </c>
      <c r="Z154" s="39"/>
      <c r="AA154" s="40" t="str">
        <f t="shared" si="33"/>
        <v/>
      </c>
      <c r="AB154" s="39"/>
      <c r="AC154" s="42">
        <f t="shared" si="34"/>
        <v>0</v>
      </c>
      <c r="AD154" s="42">
        <f t="shared" si="35"/>
        <v>0</v>
      </c>
      <c r="AE154" s="42">
        <f t="shared" si="36"/>
        <v>0</v>
      </c>
      <c r="AF154" s="37"/>
      <c r="AG154" s="38" t="str">
        <f t="shared" si="37"/>
        <v/>
      </c>
      <c r="AH154" s="38" t="str">
        <f t="shared" si="38"/>
        <v/>
      </c>
      <c r="AI154" s="37"/>
    </row>
    <row r="155" spans="1:35" ht="14.25" customHeight="1" x14ac:dyDescent="0.25">
      <c r="A155" s="31" t="str">
        <f t="shared" si="26"/>
        <v/>
      </c>
      <c r="B155" s="39"/>
      <c r="C155" s="39"/>
      <c r="D155" s="45" t="str">
        <f t="shared" si="27"/>
        <v/>
      </c>
      <c r="E155" s="31" t="str">
        <f t="shared" si="28"/>
        <v/>
      </c>
      <c r="F155" s="31" t="str">
        <f t="shared" si="29"/>
        <v/>
      </c>
      <c r="G155" s="37"/>
      <c r="H155" s="31" t="str">
        <f>IFERROR(VLOOKUP(G155,'Vendor Master'!$A$14:$I$213,2,FALSE()),"")</f>
        <v/>
      </c>
      <c r="I155" s="37"/>
      <c r="J155" s="41"/>
      <c r="K155" s="41"/>
      <c r="L155" s="41"/>
      <c r="M155" s="33">
        <f t="shared" si="30"/>
        <v>0</v>
      </c>
      <c r="N155" s="37"/>
      <c r="O155" s="37" t="s">
        <v>370</v>
      </c>
      <c r="P155" s="41"/>
      <c r="Q155" s="33">
        <f t="shared" si="31"/>
        <v>0</v>
      </c>
      <c r="R155" s="33">
        <f>IF(ROW()=14,0,IF(OR(G155="",I155="",D155=""),0,SUMIFS($Q$14:Q154,$G$14:G154,G155,$I$14:I154,I155,$D$14:D154,"&gt;="&amp;DATE(IF(MONTH(D155)&gt;=4,YEAR(D155),YEAR(D155)-1),4,1),$D$14:D154,"&lt;"&amp;DATE(IF(MONTH(D155)&gt;=4,YEAR(D155)+1,YEAR(D155)),4,1))))</f>
        <v>0</v>
      </c>
      <c r="S155" s="33">
        <f t="shared" si="32"/>
        <v>0</v>
      </c>
      <c r="T155" s="33">
        <f>IFERROR(VLOOKUP(I155,'Section Master'!$A$14:$J$100,6,FALSE()),0)</f>
        <v>0</v>
      </c>
      <c r="U155" s="33">
        <f>IFERROR(VLOOKUP(I155,'Section Master'!$A$14:$J$100,7,FALSE()),0)</f>
        <v>0</v>
      </c>
      <c r="V155" s="31" t="str">
        <f>IF(I155="","",IFERROR(IF(VLOOKUP(I155,'Section Master'!$A$14:$J$100,8,FALSE())="Excess over aggregate",IF(S155&gt;U155,"Threshold exceeded","Below threshold"),IF(VLOOKUP(I155,'Section Master'!$A$14:$J$100,8,FALSE())="Single or aggregate gate",IF(OR(Q155&gt;T155,S155&gt;U155),"Threshold exceeded","Below threshold"),IF(VLOOKUP(I155,'Section Master'!$A$14:$J$100,8,FALSE())="Aggregate gate",IF(S155&gt;U155,"Threshold exceeded","Below threshold"),IF(VLOOKUP(I155,'Section Master'!$A$14:$J$100,8,FALSE())="No threshold","Applicable","Manual review")))),"Manual review"))</f>
        <v/>
      </c>
      <c r="W155" s="46">
        <f>IFERROR(VLOOKUP(I155,'Section Master'!$A$14:$J$100,5,FALSE()),0)</f>
        <v>0</v>
      </c>
      <c r="X155" s="44"/>
      <c r="Y155" s="33" t="str">
        <f>IF(I155="","",IF(V155="Below threshold",0,ROUND(IF(IFERROR(VLOOKUP(I155,'Section Master'!$A$14:$J$100,8,FALSE()),"")="Excess over aggregate",MAX(0,S155-MAX(U155,R155)),Q155)*IF(X155&lt;&gt;"",X155,W155),0)))</f>
        <v/>
      </c>
      <c r="Z155" s="39"/>
      <c r="AA155" s="45" t="str">
        <f t="shared" si="33"/>
        <v/>
      </c>
      <c r="AB155" s="39"/>
      <c r="AC155" s="33">
        <f t="shared" si="34"/>
        <v>0</v>
      </c>
      <c r="AD155" s="33">
        <f t="shared" si="35"/>
        <v>0</v>
      </c>
      <c r="AE155" s="33">
        <f t="shared" si="36"/>
        <v>0</v>
      </c>
      <c r="AF155" s="37"/>
      <c r="AG155" s="31" t="str">
        <f t="shared" si="37"/>
        <v/>
      </c>
      <c r="AH155" s="31" t="str">
        <f t="shared" si="38"/>
        <v/>
      </c>
      <c r="AI155" s="37"/>
    </row>
    <row r="156" spans="1:35" ht="14.25" customHeight="1" x14ac:dyDescent="0.25">
      <c r="A156" s="38" t="str">
        <f t="shared" si="26"/>
        <v/>
      </c>
      <c r="B156" s="39"/>
      <c r="C156" s="39"/>
      <c r="D156" s="40" t="str">
        <f t="shared" si="27"/>
        <v/>
      </c>
      <c r="E156" s="38" t="str">
        <f t="shared" si="28"/>
        <v/>
      </c>
      <c r="F156" s="38" t="str">
        <f t="shared" si="29"/>
        <v/>
      </c>
      <c r="G156" s="37"/>
      <c r="H156" s="38" t="str">
        <f>IFERROR(VLOOKUP(G156,'Vendor Master'!$A$14:$I$213,2,FALSE()),"")</f>
        <v/>
      </c>
      <c r="I156" s="37"/>
      <c r="J156" s="41"/>
      <c r="K156" s="41"/>
      <c r="L156" s="41"/>
      <c r="M156" s="42">
        <f t="shared" si="30"/>
        <v>0</v>
      </c>
      <c r="N156" s="37"/>
      <c r="O156" s="37" t="s">
        <v>370</v>
      </c>
      <c r="P156" s="41"/>
      <c r="Q156" s="42">
        <f t="shared" si="31"/>
        <v>0</v>
      </c>
      <c r="R156" s="42">
        <f>IF(ROW()=14,0,IF(OR(G156="",I156="",D156=""),0,SUMIFS($Q$14:Q155,$G$14:G155,G156,$I$14:I155,I156,$D$14:D155,"&gt;="&amp;DATE(IF(MONTH(D156)&gt;=4,YEAR(D156),YEAR(D156)-1),4,1),$D$14:D155,"&lt;"&amp;DATE(IF(MONTH(D156)&gt;=4,YEAR(D156)+1,YEAR(D156)),4,1))))</f>
        <v>0</v>
      </c>
      <c r="S156" s="42">
        <f t="shared" si="32"/>
        <v>0</v>
      </c>
      <c r="T156" s="42">
        <f>IFERROR(VLOOKUP(I156,'Section Master'!$A$14:$J$100,6,FALSE()),0)</f>
        <v>0</v>
      </c>
      <c r="U156" s="42">
        <f>IFERROR(VLOOKUP(I156,'Section Master'!$A$14:$J$100,7,FALSE()),0)</f>
        <v>0</v>
      </c>
      <c r="V156" s="38" t="str">
        <f>IF(I156="","",IFERROR(IF(VLOOKUP(I156,'Section Master'!$A$14:$J$100,8,FALSE())="Excess over aggregate",IF(S156&gt;U156,"Threshold exceeded","Below threshold"),IF(VLOOKUP(I156,'Section Master'!$A$14:$J$100,8,FALSE())="Single or aggregate gate",IF(OR(Q156&gt;T156,S156&gt;U156),"Threshold exceeded","Below threshold"),IF(VLOOKUP(I156,'Section Master'!$A$14:$J$100,8,FALSE())="Aggregate gate",IF(S156&gt;U156,"Threshold exceeded","Below threshold"),IF(VLOOKUP(I156,'Section Master'!$A$14:$J$100,8,FALSE())="No threshold","Applicable","Manual review")))),"Manual review"))</f>
        <v/>
      </c>
      <c r="W156" s="43">
        <f>IFERROR(VLOOKUP(I156,'Section Master'!$A$14:$J$100,5,FALSE()),0)</f>
        <v>0</v>
      </c>
      <c r="X156" s="44"/>
      <c r="Y156" s="42" t="str">
        <f>IF(I156="","",IF(V156="Below threshold",0,ROUND(IF(IFERROR(VLOOKUP(I156,'Section Master'!$A$14:$J$100,8,FALSE()),"")="Excess over aggregate",MAX(0,S156-MAX(U156,R156)),Q156)*IF(X156&lt;&gt;"",X156,W156),0)))</f>
        <v/>
      </c>
      <c r="Z156" s="39"/>
      <c r="AA156" s="40" t="str">
        <f t="shared" si="33"/>
        <v/>
      </c>
      <c r="AB156" s="39"/>
      <c r="AC156" s="42">
        <f t="shared" si="34"/>
        <v>0</v>
      </c>
      <c r="AD156" s="42">
        <f t="shared" si="35"/>
        <v>0</v>
      </c>
      <c r="AE156" s="42">
        <f t="shared" si="36"/>
        <v>0</v>
      </c>
      <c r="AF156" s="37"/>
      <c r="AG156" s="38" t="str">
        <f t="shared" si="37"/>
        <v/>
      </c>
      <c r="AH156" s="38" t="str">
        <f t="shared" si="38"/>
        <v/>
      </c>
      <c r="AI156" s="37"/>
    </row>
    <row r="157" spans="1:35" ht="14.25" customHeight="1" x14ac:dyDescent="0.25">
      <c r="A157" s="31" t="str">
        <f t="shared" si="26"/>
        <v/>
      </c>
      <c r="B157" s="39"/>
      <c r="C157" s="39"/>
      <c r="D157" s="45" t="str">
        <f t="shared" si="27"/>
        <v/>
      </c>
      <c r="E157" s="31" t="str">
        <f t="shared" si="28"/>
        <v/>
      </c>
      <c r="F157" s="31" t="str">
        <f t="shared" si="29"/>
        <v/>
      </c>
      <c r="G157" s="37"/>
      <c r="H157" s="31" t="str">
        <f>IFERROR(VLOOKUP(G157,'Vendor Master'!$A$14:$I$213,2,FALSE()),"")</f>
        <v/>
      </c>
      <c r="I157" s="37"/>
      <c r="J157" s="41"/>
      <c r="K157" s="41"/>
      <c r="L157" s="41"/>
      <c r="M157" s="33">
        <f t="shared" si="30"/>
        <v>0</v>
      </c>
      <c r="N157" s="37"/>
      <c r="O157" s="37" t="s">
        <v>370</v>
      </c>
      <c r="P157" s="41"/>
      <c r="Q157" s="33">
        <f t="shared" si="31"/>
        <v>0</v>
      </c>
      <c r="R157" s="33">
        <f>IF(ROW()=14,0,IF(OR(G157="",I157="",D157=""),0,SUMIFS($Q$14:Q156,$G$14:G156,G157,$I$14:I156,I157,$D$14:D156,"&gt;="&amp;DATE(IF(MONTH(D157)&gt;=4,YEAR(D157),YEAR(D157)-1),4,1),$D$14:D156,"&lt;"&amp;DATE(IF(MONTH(D157)&gt;=4,YEAR(D157)+1,YEAR(D157)),4,1))))</f>
        <v>0</v>
      </c>
      <c r="S157" s="33">
        <f t="shared" si="32"/>
        <v>0</v>
      </c>
      <c r="T157" s="33">
        <f>IFERROR(VLOOKUP(I157,'Section Master'!$A$14:$J$100,6,FALSE()),0)</f>
        <v>0</v>
      </c>
      <c r="U157" s="33">
        <f>IFERROR(VLOOKUP(I157,'Section Master'!$A$14:$J$100,7,FALSE()),0)</f>
        <v>0</v>
      </c>
      <c r="V157" s="31" t="str">
        <f>IF(I157="","",IFERROR(IF(VLOOKUP(I157,'Section Master'!$A$14:$J$100,8,FALSE())="Excess over aggregate",IF(S157&gt;U157,"Threshold exceeded","Below threshold"),IF(VLOOKUP(I157,'Section Master'!$A$14:$J$100,8,FALSE())="Single or aggregate gate",IF(OR(Q157&gt;T157,S157&gt;U157),"Threshold exceeded","Below threshold"),IF(VLOOKUP(I157,'Section Master'!$A$14:$J$100,8,FALSE())="Aggregate gate",IF(S157&gt;U157,"Threshold exceeded","Below threshold"),IF(VLOOKUP(I157,'Section Master'!$A$14:$J$100,8,FALSE())="No threshold","Applicable","Manual review")))),"Manual review"))</f>
        <v/>
      </c>
      <c r="W157" s="46">
        <f>IFERROR(VLOOKUP(I157,'Section Master'!$A$14:$J$100,5,FALSE()),0)</f>
        <v>0</v>
      </c>
      <c r="X157" s="44"/>
      <c r="Y157" s="33" t="str">
        <f>IF(I157="","",IF(V157="Below threshold",0,ROUND(IF(IFERROR(VLOOKUP(I157,'Section Master'!$A$14:$J$100,8,FALSE()),"")="Excess over aggregate",MAX(0,S157-MAX(U157,R157)),Q157)*IF(X157&lt;&gt;"",X157,W157),0)))</f>
        <v/>
      </c>
      <c r="Z157" s="39"/>
      <c r="AA157" s="45" t="str">
        <f t="shared" si="33"/>
        <v/>
      </c>
      <c r="AB157" s="39"/>
      <c r="AC157" s="33">
        <f t="shared" si="34"/>
        <v>0</v>
      </c>
      <c r="AD157" s="33">
        <f t="shared" si="35"/>
        <v>0</v>
      </c>
      <c r="AE157" s="33">
        <f t="shared" si="36"/>
        <v>0</v>
      </c>
      <c r="AF157" s="37"/>
      <c r="AG157" s="31" t="str">
        <f t="shared" si="37"/>
        <v/>
      </c>
      <c r="AH157" s="31" t="str">
        <f t="shared" si="38"/>
        <v/>
      </c>
      <c r="AI157" s="37"/>
    </row>
    <row r="158" spans="1:35" ht="14.25" customHeight="1" x14ac:dyDescent="0.25">
      <c r="A158" s="38" t="str">
        <f t="shared" si="26"/>
        <v/>
      </c>
      <c r="B158" s="39"/>
      <c r="C158" s="39"/>
      <c r="D158" s="40" t="str">
        <f t="shared" si="27"/>
        <v/>
      </c>
      <c r="E158" s="38" t="str">
        <f t="shared" si="28"/>
        <v/>
      </c>
      <c r="F158" s="38" t="str">
        <f t="shared" si="29"/>
        <v/>
      </c>
      <c r="G158" s="37"/>
      <c r="H158" s="38" t="str">
        <f>IFERROR(VLOOKUP(G158,'Vendor Master'!$A$14:$I$213,2,FALSE()),"")</f>
        <v/>
      </c>
      <c r="I158" s="37"/>
      <c r="J158" s="41"/>
      <c r="K158" s="41"/>
      <c r="L158" s="41"/>
      <c r="M158" s="42">
        <f t="shared" si="30"/>
        <v>0</v>
      </c>
      <c r="N158" s="37"/>
      <c r="O158" s="37" t="s">
        <v>370</v>
      </c>
      <c r="P158" s="41"/>
      <c r="Q158" s="42">
        <f t="shared" si="31"/>
        <v>0</v>
      </c>
      <c r="R158" s="42">
        <f>IF(ROW()=14,0,IF(OR(G158="",I158="",D158=""),0,SUMIFS($Q$14:Q157,$G$14:G157,G158,$I$14:I157,I158,$D$14:D157,"&gt;="&amp;DATE(IF(MONTH(D158)&gt;=4,YEAR(D158),YEAR(D158)-1),4,1),$D$14:D157,"&lt;"&amp;DATE(IF(MONTH(D158)&gt;=4,YEAR(D158)+1,YEAR(D158)),4,1))))</f>
        <v>0</v>
      </c>
      <c r="S158" s="42">
        <f t="shared" si="32"/>
        <v>0</v>
      </c>
      <c r="T158" s="42">
        <f>IFERROR(VLOOKUP(I158,'Section Master'!$A$14:$J$100,6,FALSE()),0)</f>
        <v>0</v>
      </c>
      <c r="U158" s="42">
        <f>IFERROR(VLOOKUP(I158,'Section Master'!$A$14:$J$100,7,FALSE()),0)</f>
        <v>0</v>
      </c>
      <c r="V158" s="38" t="str">
        <f>IF(I158="","",IFERROR(IF(VLOOKUP(I158,'Section Master'!$A$14:$J$100,8,FALSE())="Excess over aggregate",IF(S158&gt;U158,"Threshold exceeded","Below threshold"),IF(VLOOKUP(I158,'Section Master'!$A$14:$J$100,8,FALSE())="Single or aggregate gate",IF(OR(Q158&gt;T158,S158&gt;U158),"Threshold exceeded","Below threshold"),IF(VLOOKUP(I158,'Section Master'!$A$14:$J$100,8,FALSE())="Aggregate gate",IF(S158&gt;U158,"Threshold exceeded","Below threshold"),IF(VLOOKUP(I158,'Section Master'!$A$14:$J$100,8,FALSE())="No threshold","Applicable","Manual review")))),"Manual review"))</f>
        <v/>
      </c>
      <c r="W158" s="43">
        <f>IFERROR(VLOOKUP(I158,'Section Master'!$A$14:$J$100,5,FALSE()),0)</f>
        <v>0</v>
      </c>
      <c r="X158" s="44"/>
      <c r="Y158" s="42" t="str">
        <f>IF(I158="","",IF(V158="Below threshold",0,ROUND(IF(IFERROR(VLOOKUP(I158,'Section Master'!$A$14:$J$100,8,FALSE()),"")="Excess over aggregate",MAX(0,S158-MAX(U158,R158)),Q158)*IF(X158&lt;&gt;"",X158,W158),0)))</f>
        <v/>
      </c>
      <c r="Z158" s="39"/>
      <c r="AA158" s="40" t="str">
        <f t="shared" si="33"/>
        <v/>
      </c>
      <c r="AB158" s="39"/>
      <c r="AC158" s="42">
        <f t="shared" si="34"/>
        <v>0</v>
      </c>
      <c r="AD158" s="42">
        <f t="shared" si="35"/>
        <v>0</v>
      </c>
      <c r="AE158" s="42">
        <f t="shared" si="36"/>
        <v>0</v>
      </c>
      <c r="AF158" s="37"/>
      <c r="AG158" s="38" t="str">
        <f t="shared" si="37"/>
        <v/>
      </c>
      <c r="AH158" s="38" t="str">
        <f t="shared" si="38"/>
        <v/>
      </c>
      <c r="AI158" s="37"/>
    </row>
    <row r="159" spans="1:35" ht="14.25" customHeight="1" x14ac:dyDescent="0.25">
      <c r="A159" s="31" t="str">
        <f t="shared" si="26"/>
        <v/>
      </c>
      <c r="B159" s="39"/>
      <c r="C159" s="39"/>
      <c r="D159" s="45" t="str">
        <f t="shared" si="27"/>
        <v/>
      </c>
      <c r="E159" s="31" t="str">
        <f t="shared" si="28"/>
        <v/>
      </c>
      <c r="F159" s="31" t="str">
        <f t="shared" si="29"/>
        <v/>
      </c>
      <c r="G159" s="37"/>
      <c r="H159" s="31" t="str">
        <f>IFERROR(VLOOKUP(G159,'Vendor Master'!$A$14:$I$213,2,FALSE()),"")</f>
        <v/>
      </c>
      <c r="I159" s="37"/>
      <c r="J159" s="41"/>
      <c r="K159" s="41"/>
      <c r="L159" s="41"/>
      <c r="M159" s="33">
        <f t="shared" si="30"/>
        <v>0</v>
      </c>
      <c r="N159" s="37"/>
      <c r="O159" s="37" t="s">
        <v>370</v>
      </c>
      <c r="P159" s="41"/>
      <c r="Q159" s="33">
        <f t="shared" si="31"/>
        <v>0</v>
      </c>
      <c r="R159" s="33">
        <f>IF(ROW()=14,0,IF(OR(G159="",I159="",D159=""),0,SUMIFS($Q$14:Q158,$G$14:G158,G159,$I$14:I158,I159,$D$14:D158,"&gt;="&amp;DATE(IF(MONTH(D159)&gt;=4,YEAR(D159),YEAR(D159)-1),4,1),$D$14:D158,"&lt;"&amp;DATE(IF(MONTH(D159)&gt;=4,YEAR(D159)+1,YEAR(D159)),4,1))))</f>
        <v>0</v>
      </c>
      <c r="S159" s="33">
        <f t="shared" si="32"/>
        <v>0</v>
      </c>
      <c r="T159" s="33">
        <f>IFERROR(VLOOKUP(I159,'Section Master'!$A$14:$J$100,6,FALSE()),0)</f>
        <v>0</v>
      </c>
      <c r="U159" s="33">
        <f>IFERROR(VLOOKUP(I159,'Section Master'!$A$14:$J$100,7,FALSE()),0)</f>
        <v>0</v>
      </c>
      <c r="V159" s="31" t="str">
        <f>IF(I159="","",IFERROR(IF(VLOOKUP(I159,'Section Master'!$A$14:$J$100,8,FALSE())="Excess over aggregate",IF(S159&gt;U159,"Threshold exceeded","Below threshold"),IF(VLOOKUP(I159,'Section Master'!$A$14:$J$100,8,FALSE())="Single or aggregate gate",IF(OR(Q159&gt;T159,S159&gt;U159),"Threshold exceeded","Below threshold"),IF(VLOOKUP(I159,'Section Master'!$A$14:$J$100,8,FALSE())="Aggregate gate",IF(S159&gt;U159,"Threshold exceeded","Below threshold"),IF(VLOOKUP(I159,'Section Master'!$A$14:$J$100,8,FALSE())="No threshold","Applicable","Manual review")))),"Manual review"))</f>
        <v/>
      </c>
      <c r="W159" s="46">
        <f>IFERROR(VLOOKUP(I159,'Section Master'!$A$14:$J$100,5,FALSE()),0)</f>
        <v>0</v>
      </c>
      <c r="X159" s="44"/>
      <c r="Y159" s="33" t="str">
        <f>IF(I159="","",IF(V159="Below threshold",0,ROUND(IF(IFERROR(VLOOKUP(I159,'Section Master'!$A$14:$J$100,8,FALSE()),"")="Excess over aggregate",MAX(0,S159-MAX(U159,R159)),Q159)*IF(X159&lt;&gt;"",X159,W159),0)))</f>
        <v/>
      </c>
      <c r="Z159" s="39"/>
      <c r="AA159" s="45" t="str">
        <f t="shared" si="33"/>
        <v/>
      </c>
      <c r="AB159" s="39"/>
      <c r="AC159" s="33">
        <f t="shared" si="34"/>
        <v>0</v>
      </c>
      <c r="AD159" s="33">
        <f t="shared" si="35"/>
        <v>0</v>
      </c>
      <c r="AE159" s="33">
        <f t="shared" si="36"/>
        <v>0</v>
      </c>
      <c r="AF159" s="37"/>
      <c r="AG159" s="31" t="str">
        <f t="shared" si="37"/>
        <v/>
      </c>
      <c r="AH159" s="31" t="str">
        <f t="shared" si="38"/>
        <v/>
      </c>
      <c r="AI159" s="37"/>
    </row>
    <row r="160" spans="1:35" ht="14.25" customHeight="1" x14ac:dyDescent="0.25">
      <c r="A160" s="38" t="str">
        <f t="shared" si="26"/>
        <v/>
      </c>
      <c r="B160" s="39"/>
      <c r="C160" s="39"/>
      <c r="D160" s="40" t="str">
        <f t="shared" si="27"/>
        <v/>
      </c>
      <c r="E160" s="38" t="str">
        <f t="shared" si="28"/>
        <v/>
      </c>
      <c r="F160" s="38" t="str">
        <f t="shared" si="29"/>
        <v/>
      </c>
      <c r="G160" s="37"/>
      <c r="H160" s="38" t="str">
        <f>IFERROR(VLOOKUP(G160,'Vendor Master'!$A$14:$I$213,2,FALSE()),"")</f>
        <v/>
      </c>
      <c r="I160" s="37"/>
      <c r="J160" s="41"/>
      <c r="K160" s="41"/>
      <c r="L160" s="41"/>
      <c r="M160" s="42">
        <f t="shared" si="30"/>
        <v>0</v>
      </c>
      <c r="N160" s="37"/>
      <c r="O160" s="37" t="s">
        <v>370</v>
      </c>
      <c r="P160" s="41"/>
      <c r="Q160" s="42">
        <f t="shared" si="31"/>
        <v>0</v>
      </c>
      <c r="R160" s="42">
        <f>IF(ROW()=14,0,IF(OR(G160="",I160="",D160=""),0,SUMIFS($Q$14:Q159,$G$14:G159,G160,$I$14:I159,I160,$D$14:D159,"&gt;="&amp;DATE(IF(MONTH(D160)&gt;=4,YEAR(D160),YEAR(D160)-1),4,1),$D$14:D159,"&lt;"&amp;DATE(IF(MONTH(D160)&gt;=4,YEAR(D160)+1,YEAR(D160)),4,1))))</f>
        <v>0</v>
      </c>
      <c r="S160" s="42">
        <f t="shared" si="32"/>
        <v>0</v>
      </c>
      <c r="T160" s="42">
        <f>IFERROR(VLOOKUP(I160,'Section Master'!$A$14:$J$100,6,FALSE()),0)</f>
        <v>0</v>
      </c>
      <c r="U160" s="42">
        <f>IFERROR(VLOOKUP(I160,'Section Master'!$A$14:$J$100,7,FALSE()),0)</f>
        <v>0</v>
      </c>
      <c r="V160" s="38" t="str">
        <f>IF(I160="","",IFERROR(IF(VLOOKUP(I160,'Section Master'!$A$14:$J$100,8,FALSE())="Excess over aggregate",IF(S160&gt;U160,"Threshold exceeded","Below threshold"),IF(VLOOKUP(I160,'Section Master'!$A$14:$J$100,8,FALSE())="Single or aggregate gate",IF(OR(Q160&gt;T160,S160&gt;U160),"Threshold exceeded","Below threshold"),IF(VLOOKUP(I160,'Section Master'!$A$14:$J$100,8,FALSE())="Aggregate gate",IF(S160&gt;U160,"Threshold exceeded","Below threshold"),IF(VLOOKUP(I160,'Section Master'!$A$14:$J$100,8,FALSE())="No threshold","Applicable","Manual review")))),"Manual review"))</f>
        <v/>
      </c>
      <c r="W160" s="43">
        <f>IFERROR(VLOOKUP(I160,'Section Master'!$A$14:$J$100,5,FALSE()),0)</f>
        <v>0</v>
      </c>
      <c r="X160" s="44"/>
      <c r="Y160" s="42" t="str">
        <f>IF(I160="","",IF(V160="Below threshold",0,ROUND(IF(IFERROR(VLOOKUP(I160,'Section Master'!$A$14:$J$100,8,FALSE()),"")="Excess over aggregate",MAX(0,S160-MAX(U160,R160)),Q160)*IF(X160&lt;&gt;"",X160,W160),0)))</f>
        <v/>
      </c>
      <c r="Z160" s="39"/>
      <c r="AA160" s="40" t="str">
        <f t="shared" si="33"/>
        <v/>
      </c>
      <c r="AB160" s="39"/>
      <c r="AC160" s="42">
        <f t="shared" si="34"/>
        <v>0</v>
      </c>
      <c r="AD160" s="42">
        <f t="shared" si="35"/>
        <v>0</v>
      </c>
      <c r="AE160" s="42">
        <f t="shared" si="36"/>
        <v>0</v>
      </c>
      <c r="AF160" s="37"/>
      <c r="AG160" s="38" t="str">
        <f t="shared" si="37"/>
        <v/>
      </c>
      <c r="AH160" s="38" t="str">
        <f t="shared" si="38"/>
        <v/>
      </c>
      <c r="AI160" s="37"/>
    </row>
    <row r="161" spans="1:35" ht="14.25" customHeight="1" x14ac:dyDescent="0.25">
      <c r="A161" s="31" t="str">
        <f t="shared" si="26"/>
        <v/>
      </c>
      <c r="B161" s="39"/>
      <c r="C161" s="39"/>
      <c r="D161" s="45" t="str">
        <f t="shared" si="27"/>
        <v/>
      </c>
      <c r="E161" s="31" t="str">
        <f t="shared" si="28"/>
        <v/>
      </c>
      <c r="F161" s="31" t="str">
        <f t="shared" si="29"/>
        <v/>
      </c>
      <c r="G161" s="37"/>
      <c r="H161" s="31" t="str">
        <f>IFERROR(VLOOKUP(G161,'Vendor Master'!$A$14:$I$213,2,FALSE()),"")</f>
        <v/>
      </c>
      <c r="I161" s="37"/>
      <c r="J161" s="41"/>
      <c r="K161" s="41"/>
      <c r="L161" s="41"/>
      <c r="M161" s="33">
        <f t="shared" si="30"/>
        <v>0</v>
      </c>
      <c r="N161" s="37"/>
      <c r="O161" s="37" t="s">
        <v>370</v>
      </c>
      <c r="P161" s="41"/>
      <c r="Q161" s="33">
        <f t="shared" si="31"/>
        <v>0</v>
      </c>
      <c r="R161" s="33">
        <f>IF(ROW()=14,0,IF(OR(G161="",I161="",D161=""),0,SUMIFS($Q$14:Q160,$G$14:G160,G161,$I$14:I160,I161,$D$14:D160,"&gt;="&amp;DATE(IF(MONTH(D161)&gt;=4,YEAR(D161),YEAR(D161)-1),4,1),$D$14:D160,"&lt;"&amp;DATE(IF(MONTH(D161)&gt;=4,YEAR(D161)+1,YEAR(D161)),4,1))))</f>
        <v>0</v>
      </c>
      <c r="S161" s="33">
        <f t="shared" si="32"/>
        <v>0</v>
      </c>
      <c r="T161" s="33">
        <f>IFERROR(VLOOKUP(I161,'Section Master'!$A$14:$J$100,6,FALSE()),0)</f>
        <v>0</v>
      </c>
      <c r="U161" s="33">
        <f>IFERROR(VLOOKUP(I161,'Section Master'!$A$14:$J$100,7,FALSE()),0)</f>
        <v>0</v>
      </c>
      <c r="V161" s="31" t="str">
        <f>IF(I161="","",IFERROR(IF(VLOOKUP(I161,'Section Master'!$A$14:$J$100,8,FALSE())="Excess over aggregate",IF(S161&gt;U161,"Threshold exceeded","Below threshold"),IF(VLOOKUP(I161,'Section Master'!$A$14:$J$100,8,FALSE())="Single or aggregate gate",IF(OR(Q161&gt;T161,S161&gt;U161),"Threshold exceeded","Below threshold"),IF(VLOOKUP(I161,'Section Master'!$A$14:$J$100,8,FALSE())="Aggregate gate",IF(S161&gt;U161,"Threshold exceeded","Below threshold"),IF(VLOOKUP(I161,'Section Master'!$A$14:$J$100,8,FALSE())="No threshold","Applicable","Manual review")))),"Manual review"))</f>
        <v/>
      </c>
      <c r="W161" s="46">
        <f>IFERROR(VLOOKUP(I161,'Section Master'!$A$14:$J$100,5,FALSE()),0)</f>
        <v>0</v>
      </c>
      <c r="X161" s="44"/>
      <c r="Y161" s="33" t="str">
        <f>IF(I161="","",IF(V161="Below threshold",0,ROUND(IF(IFERROR(VLOOKUP(I161,'Section Master'!$A$14:$J$100,8,FALSE()),"")="Excess over aggregate",MAX(0,S161-MAX(U161,R161)),Q161)*IF(X161&lt;&gt;"",X161,W161),0)))</f>
        <v/>
      </c>
      <c r="Z161" s="39"/>
      <c r="AA161" s="45" t="str">
        <f t="shared" si="33"/>
        <v/>
      </c>
      <c r="AB161" s="39"/>
      <c r="AC161" s="33">
        <f t="shared" si="34"/>
        <v>0</v>
      </c>
      <c r="AD161" s="33">
        <f t="shared" si="35"/>
        <v>0</v>
      </c>
      <c r="AE161" s="33">
        <f t="shared" si="36"/>
        <v>0</v>
      </c>
      <c r="AF161" s="37"/>
      <c r="AG161" s="31" t="str">
        <f t="shared" si="37"/>
        <v/>
      </c>
      <c r="AH161" s="31" t="str">
        <f t="shared" si="38"/>
        <v/>
      </c>
      <c r="AI161" s="37"/>
    </row>
    <row r="162" spans="1:35" ht="14.25" customHeight="1" x14ac:dyDescent="0.25">
      <c r="A162" s="38" t="str">
        <f t="shared" si="26"/>
        <v/>
      </c>
      <c r="B162" s="39"/>
      <c r="C162" s="39"/>
      <c r="D162" s="40" t="str">
        <f t="shared" si="27"/>
        <v/>
      </c>
      <c r="E162" s="38" t="str">
        <f t="shared" si="28"/>
        <v/>
      </c>
      <c r="F162" s="38" t="str">
        <f t="shared" si="29"/>
        <v/>
      </c>
      <c r="G162" s="37"/>
      <c r="H162" s="38" t="str">
        <f>IFERROR(VLOOKUP(G162,'Vendor Master'!$A$14:$I$213,2,FALSE()),"")</f>
        <v/>
      </c>
      <c r="I162" s="37"/>
      <c r="J162" s="41"/>
      <c r="K162" s="41"/>
      <c r="L162" s="41"/>
      <c r="M162" s="42">
        <f t="shared" si="30"/>
        <v>0</v>
      </c>
      <c r="N162" s="37"/>
      <c r="O162" s="37" t="s">
        <v>370</v>
      </c>
      <c r="P162" s="41"/>
      <c r="Q162" s="42">
        <f t="shared" si="31"/>
        <v>0</v>
      </c>
      <c r="R162" s="42">
        <f>IF(ROW()=14,0,IF(OR(G162="",I162="",D162=""),0,SUMIFS($Q$14:Q161,$G$14:G161,G162,$I$14:I161,I162,$D$14:D161,"&gt;="&amp;DATE(IF(MONTH(D162)&gt;=4,YEAR(D162),YEAR(D162)-1),4,1),$D$14:D161,"&lt;"&amp;DATE(IF(MONTH(D162)&gt;=4,YEAR(D162)+1,YEAR(D162)),4,1))))</f>
        <v>0</v>
      </c>
      <c r="S162" s="42">
        <f t="shared" si="32"/>
        <v>0</v>
      </c>
      <c r="T162" s="42">
        <f>IFERROR(VLOOKUP(I162,'Section Master'!$A$14:$J$100,6,FALSE()),0)</f>
        <v>0</v>
      </c>
      <c r="U162" s="42">
        <f>IFERROR(VLOOKUP(I162,'Section Master'!$A$14:$J$100,7,FALSE()),0)</f>
        <v>0</v>
      </c>
      <c r="V162" s="38" t="str">
        <f>IF(I162="","",IFERROR(IF(VLOOKUP(I162,'Section Master'!$A$14:$J$100,8,FALSE())="Excess over aggregate",IF(S162&gt;U162,"Threshold exceeded","Below threshold"),IF(VLOOKUP(I162,'Section Master'!$A$14:$J$100,8,FALSE())="Single or aggregate gate",IF(OR(Q162&gt;T162,S162&gt;U162),"Threshold exceeded","Below threshold"),IF(VLOOKUP(I162,'Section Master'!$A$14:$J$100,8,FALSE())="Aggregate gate",IF(S162&gt;U162,"Threshold exceeded","Below threshold"),IF(VLOOKUP(I162,'Section Master'!$A$14:$J$100,8,FALSE())="No threshold","Applicable","Manual review")))),"Manual review"))</f>
        <v/>
      </c>
      <c r="W162" s="43">
        <f>IFERROR(VLOOKUP(I162,'Section Master'!$A$14:$J$100,5,FALSE()),0)</f>
        <v>0</v>
      </c>
      <c r="X162" s="44"/>
      <c r="Y162" s="42" t="str">
        <f>IF(I162="","",IF(V162="Below threshold",0,ROUND(IF(IFERROR(VLOOKUP(I162,'Section Master'!$A$14:$J$100,8,FALSE()),"")="Excess over aggregate",MAX(0,S162-MAX(U162,R162)),Q162)*IF(X162&lt;&gt;"",X162,W162),0)))</f>
        <v/>
      </c>
      <c r="Z162" s="39"/>
      <c r="AA162" s="40" t="str">
        <f t="shared" si="33"/>
        <v/>
      </c>
      <c r="AB162" s="39"/>
      <c r="AC162" s="42">
        <f t="shared" si="34"/>
        <v>0</v>
      </c>
      <c r="AD162" s="42">
        <f t="shared" si="35"/>
        <v>0</v>
      </c>
      <c r="AE162" s="42">
        <f t="shared" si="36"/>
        <v>0</v>
      </c>
      <c r="AF162" s="37"/>
      <c r="AG162" s="38" t="str">
        <f t="shared" si="37"/>
        <v/>
      </c>
      <c r="AH162" s="38" t="str">
        <f t="shared" si="38"/>
        <v/>
      </c>
      <c r="AI162" s="37"/>
    </row>
    <row r="163" spans="1:35" ht="14.25" customHeight="1" x14ac:dyDescent="0.25">
      <c r="A163" s="31" t="str">
        <f t="shared" si="26"/>
        <v/>
      </c>
      <c r="B163" s="39"/>
      <c r="C163" s="39"/>
      <c r="D163" s="45" t="str">
        <f t="shared" si="27"/>
        <v/>
      </c>
      <c r="E163" s="31" t="str">
        <f t="shared" si="28"/>
        <v/>
      </c>
      <c r="F163" s="31" t="str">
        <f t="shared" si="29"/>
        <v/>
      </c>
      <c r="G163" s="37"/>
      <c r="H163" s="31" t="str">
        <f>IFERROR(VLOOKUP(G163,'Vendor Master'!$A$14:$I$213,2,FALSE()),"")</f>
        <v/>
      </c>
      <c r="I163" s="37"/>
      <c r="J163" s="41"/>
      <c r="K163" s="41"/>
      <c r="L163" s="41"/>
      <c r="M163" s="33">
        <f t="shared" si="30"/>
        <v>0</v>
      </c>
      <c r="N163" s="37"/>
      <c r="O163" s="37" t="s">
        <v>370</v>
      </c>
      <c r="P163" s="41"/>
      <c r="Q163" s="33">
        <f t="shared" si="31"/>
        <v>0</v>
      </c>
      <c r="R163" s="33">
        <f>IF(ROW()=14,0,IF(OR(G163="",I163="",D163=""),0,SUMIFS($Q$14:Q162,$G$14:G162,G163,$I$14:I162,I163,$D$14:D162,"&gt;="&amp;DATE(IF(MONTH(D163)&gt;=4,YEAR(D163),YEAR(D163)-1),4,1),$D$14:D162,"&lt;"&amp;DATE(IF(MONTH(D163)&gt;=4,YEAR(D163)+1,YEAR(D163)),4,1))))</f>
        <v>0</v>
      </c>
      <c r="S163" s="33">
        <f t="shared" si="32"/>
        <v>0</v>
      </c>
      <c r="T163" s="33">
        <f>IFERROR(VLOOKUP(I163,'Section Master'!$A$14:$J$100,6,FALSE()),0)</f>
        <v>0</v>
      </c>
      <c r="U163" s="33">
        <f>IFERROR(VLOOKUP(I163,'Section Master'!$A$14:$J$100,7,FALSE()),0)</f>
        <v>0</v>
      </c>
      <c r="V163" s="31" t="str">
        <f>IF(I163="","",IFERROR(IF(VLOOKUP(I163,'Section Master'!$A$14:$J$100,8,FALSE())="Excess over aggregate",IF(S163&gt;U163,"Threshold exceeded","Below threshold"),IF(VLOOKUP(I163,'Section Master'!$A$14:$J$100,8,FALSE())="Single or aggregate gate",IF(OR(Q163&gt;T163,S163&gt;U163),"Threshold exceeded","Below threshold"),IF(VLOOKUP(I163,'Section Master'!$A$14:$J$100,8,FALSE())="Aggregate gate",IF(S163&gt;U163,"Threshold exceeded","Below threshold"),IF(VLOOKUP(I163,'Section Master'!$A$14:$J$100,8,FALSE())="No threshold","Applicable","Manual review")))),"Manual review"))</f>
        <v/>
      </c>
      <c r="W163" s="46">
        <f>IFERROR(VLOOKUP(I163,'Section Master'!$A$14:$J$100,5,FALSE()),0)</f>
        <v>0</v>
      </c>
      <c r="X163" s="44"/>
      <c r="Y163" s="33" t="str">
        <f>IF(I163="","",IF(V163="Below threshold",0,ROUND(IF(IFERROR(VLOOKUP(I163,'Section Master'!$A$14:$J$100,8,FALSE()),"")="Excess over aggregate",MAX(0,S163-MAX(U163,R163)),Q163)*IF(X163&lt;&gt;"",X163,W163),0)))</f>
        <v/>
      </c>
      <c r="Z163" s="39"/>
      <c r="AA163" s="45" t="str">
        <f t="shared" si="33"/>
        <v/>
      </c>
      <c r="AB163" s="39"/>
      <c r="AC163" s="33">
        <f t="shared" si="34"/>
        <v>0</v>
      </c>
      <c r="AD163" s="33">
        <f t="shared" si="35"/>
        <v>0</v>
      </c>
      <c r="AE163" s="33">
        <f t="shared" si="36"/>
        <v>0</v>
      </c>
      <c r="AF163" s="37"/>
      <c r="AG163" s="31" t="str">
        <f t="shared" si="37"/>
        <v/>
      </c>
      <c r="AH163" s="31" t="str">
        <f t="shared" si="38"/>
        <v/>
      </c>
      <c r="AI163" s="37"/>
    </row>
    <row r="164" spans="1:35" ht="14.25" customHeight="1" x14ac:dyDescent="0.25">
      <c r="A164" s="38" t="str">
        <f t="shared" si="26"/>
        <v/>
      </c>
      <c r="B164" s="39"/>
      <c r="C164" s="39"/>
      <c r="D164" s="40" t="str">
        <f t="shared" si="27"/>
        <v/>
      </c>
      <c r="E164" s="38" t="str">
        <f t="shared" si="28"/>
        <v/>
      </c>
      <c r="F164" s="38" t="str">
        <f t="shared" si="29"/>
        <v/>
      </c>
      <c r="G164" s="37"/>
      <c r="H164" s="38" t="str">
        <f>IFERROR(VLOOKUP(G164,'Vendor Master'!$A$14:$I$213,2,FALSE()),"")</f>
        <v/>
      </c>
      <c r="I164" s="37"/>
      <c r="J164" s="41"/>
      <c r="K164" s="41"/>
      <c r="L164" s="41"/>
      <c r="M164" s="42">
        <f t="shared" si="30"/>
        <v>0</v>
      </c>
      <c r="N164" s="37"/>
      <c r="O164" s="37" t="s">
        <v>370</v>
      </c>
      <c r="P164" s="41"/>
      <c r="Q164" s="42">
        <f t="shared" si="31"/>
        <v>0</v>
      </c>
      <c r="R164" s="42">
        <f>IF(ROW()=14,0,IF(OR(G164="",I164="",D164=""),0,SUMIFS($Q$14:Q163,$G$14:G163,G164,$I$14:I163,I164,$D$14:D163,"&gt;="&amp;DATE(IF(MONTH(D164)&gt;=4,YEAR(D164),YEAR(D164)-1),4,1),$D$14:D163,"&lt;"&amp;DATE(IF(MONTH(D164)&gt;=4,YEAR(D164)+1,YEAR(D164)),4,1))))</f>
        <v>0</v>
      </c>
      <c r="S164" s="42">
        <f t="shared" si="32"/>
        <v>0</v>
      </c>
      <c r="T164" s="42">
        <f>IFERROR(VLOOKUP(I164,'Section Master'!$A$14:$J$100,6,FALSE()),0)</f>
        <v>0</v>
      </c>
      <c r="U164" s="42">
        <f>IFERROR(VLOOKUP(I164,'Section Master'!$A$14:$J$100,7,FALSE()),0)</f>
        <v>0</v>
      </c>
      <c r="V164" s="38" t="str">
        <f>IF(I164="","",IFERROR(IF(VLOOKUP(I164,'Section Master'!$A$14:$J$100,8,FALSE())="Excess over aggregate",IF(S164&gt;U164,"Threshold exceeded","Below threshold"),IF(VLOOKUP(I164,'Section Master'!$A$14:$J$100,8,FALSE())="Single or aggregate gate",IF(OR(Q164&gt;T164,S164&gt;U164),"Threshold exceeded","Below threshold"),IF(VLOOKUP(I164,'Section Master'!$A$14:$J$100,8,FALSE())="Aggregate gate",IF(S164&gt;U164,"Threshold exceeded","Below threshold"),IF(VLOOKUP(I164,'Section Master'!$A$14:$J$100,8,FALSE())="No threshold","Applicable","Manual review")))),"Manual review"))</f>
        <v/>
      </c>
      <c r="W164" s="43">
        <f>IFERROR(VLOOKUP(I164,'Section Master'!$A$14:$J$100,5,FALSE()),0)</f>
        <v>0</v>
      </c>
      <c r="X164" s="44"/>
      <c r="Y164" s="42" t="str">
        <f>IF(I164="","",IF(V164="Below threshold",0,ROUND(IF(IFERROR(VLOOKUP(I164,'Section Master'!$A$14:$J$100,8,FALSE()),"")="Excess over aggregate",MAX(0,S164-MAX(U164,R164)),Q164)*IF(X164&lt;&gt;"",X164,W164),0)))</f>
        <v/>
      </c>
      <c r="Z164" s="39"/>
      <c r="AA164" s="40" t="str">
        <f t="shared" si="33"/>
        <v/>
      </c>
      <c r="AB164" s="39"/>
      <c r="AC164" s="42">
        <f t="shared" si="34"/>
        <v>0</v>
      </c>
      <c r="AD164" s="42">
        <f t="shared" si="35"/>
        <v>0</v>
      </c>
      <c r="AE164" s="42">
        <f t="shared" si="36"/>
        <v>0</v>
      </c>
      <c r="AF164" s="37"/>
      <c r="AG164" s="38" t="str">
        <f t="shared" si="37"/>
        <v/>
      </c>
      <c r="AH164" s="38" t="str">
        <f t="shared" si="38"/>
        <v/>
      </c>
      <c r="AI164" s="37"/>
    </row>
    <row r="165" spans="1:35" ht="14.25" customHeight="1" x14ac:dyDescent="0.25">
      <c r="A165" s="31" t="str">
        <f t="shared" si="26"/>
        <v/>
      </c>
      <c r="B165" s="39"/>
      <c r="C165" s="39"/>
      <c r="D165" s="45" t="str">
        <f t="shared" si="27"/>
        <v/>
      </c>
      <c r="E165" s="31" t="str">
        <f t="shared" si="28"/>
        <v/>
      </c>
      <c r="F165" s="31" t="str">
        <f t="shared" si="29"/>
        <v/>
      </c>
      <c r="G165" s="37"/>
      <c r="H165" s="31" t="str">
        <f>IFERROR(VLOOKUP(G165,'Vendor Master'!$A$14:$I$213,2,FALSE()),"")</f>
        <v/>
      </c>
      <c r="I165" s="37"/>
      <c r="J165" s="41"/>
      <c r="K165" s="41"/>
      <c r="L165" s="41"/>
      <c r="M165" s="33">
        <f t="shared" si="30"/>
        <v>0</v>
      </c>
      <c r="N165" s="37"/>
      <c r="O165" s="37" t="s">
        <v>370</v>
      </c>
      <c r="P165" s="41"/>
      <c r="Q165" s="33">
        <f t="shared" si="31"/>
        <v>0</v>
      </c>
      <c r="R165" s="33">
        <f>IF(ROW()=14,0,IF(OR(G165="",I165="",D165=""),0,SUMIFS($Q$14:Q164,$G$14:G164,G165,$I$14:I164,I165,$D$14:D164,"&gt;="&amp;DATE(IF(MONTH(D165)&gt;=4,YEAR(D165),YEAR(D165)-1),4,1),$D$14:D164,"&lt;"&amp;DATE(IF(MONTH(D165)&gt;=4,YEAR(D165)+1,YEAR(D165)),4,1))))</f>
        <v>0</v>
      </c>
      <c r="S165" s="33">
        <f t="shared" si="32"/>
        <v>0</v>
      </c>
      <c r="T165" s="33">
        <f>IFERROR(VLOOKUP(I165,'Section Master'!$A$14:$J$100,6,FALSE()),0)</f>
        <v>0</v>
      </c>
      <c r="U165" s="33">
        <f>IFERROR(VLOOKUP(I165,'Section Master'!$A$14:$J$100,7,FALSE()),0)</f>
        <v>0</v>
      </c>
      <c r="V165" s="31" t="str">
        <f>IF(I165="","",IFERROR(IF(VLOOKUP(I165,'Section Master'!$A$14:$J$100,8,FALSE())="Excess over aggregate",IF(S165&gt;U165,"Threshold exceeded","Below threshold"),IF(VLOOKUP(I165,'Section Master'!$A$14:$J$100,8,FALSE())="Single or aggregate gate",IF(OR(Q165&gt;T165,S165&gt;U165),"Threshold exceeded","Below threshold"),IF(VLOOKUP(I165,'Section Master'!$A$14:$J$100,8,FALSE())="Aggregate gate",IF(S165&gt;U165,"Threshold exceeded","Below threshold"),IF(VLOOKUP(I165,'Section Master'!$A$14:$J$100,8,FALSE())="No threshold","Applicable","Manual review")))),"Manual review"))</f>
        <v/>
      </c>
      <c r="W165" s="46">
        <f>IFERROR(VLOOKUP(I165,'Section Master'!$A$14:$J$100,5,FALSE()),0)</f>
        <v>0</v>
      </c>
      <c r="X165" s="44"/>
      <c r="Y165" s="33" t="str">
        <f>IF(I165="","",IF(V165="Below threshold",0,ROUND(IF(IFERROR(VLOOKUP(I165,'Section Master'!$A$14:$J$100,8,FALSE()),"")="Excess over aggregate",MAX(0,S165-MAX(U165,R165)),Q165)*IF(X165&lt;&gt;"",X165,W165),0)))</f>
        <v/>
      </c>
      <c r="Z165" s="39"/>
      <c r="AA165" s="45" t="str">
        <f t="shared" si="33"/>
        <v/>
      </c>
      <c r="AB165" s="39"/>
      <c r="AC165" s="33">
        <f t="shared" si="34"/>
        <v>0</v>
      </c>
      <c r="AD165" s="33">
        <f t="shared" si="35"/>
        <v>0</v>
      </c>
      <c r="AE165" s="33">
        <f t="shared" si="36"/>
        <v>0</v>
      </c>
      <c r="AF165" s="37"/>
      <c r="AG165" s="31" t="str">
        <f t="shared" si="37"/>
        <v/>
      </c>
      <c r="AH165" s="31" t="str">
        <f t="shared" si="38"/>
        <v/>
      </c>
      <c r="AI165" s="37"/>
    </row>
    <row r="166" spans="1:35" ht="14.25" customHeight="1" x14ac:dyDescent="0.25">
      <c r="A166" s="38" t="str">
        <f t="shared" si="26"/>
        <v/>
      </c>
      <c r="B166" s="39"/>
      <c r="C166" s="39"/>
      <c r="D166" s="40" t="str">
        <f t="shared" si="27"/>
        <v/>
      </c>
      <c r="E166" s="38" t="str">
        <f t="shared" si="28"/>
        <v/>
      </c>
      <c r="F166" s="38" t="str">
        <f t="shared" si="29"/>
        <v/>
      </c>
      <c r="G166" s="37"/>
      <c r="H166" s="38" t="str">
        <f>IFERROR(VLOOKUP(G166,'Vendor Master'!$A$14:$I$213,2,FALSE()),"")</f>
        <v/>
      </c>
      <c r="I166" s="37"/>
      <c r="J166" s="41"/>
      <c r="K166" s="41"/>
      <c r="L166" s="41"/>
      <c r="M166" s="42">
        <f t="shared" si="30"/>
        <v>0</v>
      </c>
      <c r="N166" s="37"/>
      <c r="O166" s="37" t="s">
        <v>370</v>
      </c>
      <c r="P166" s="41"/>
      <c r="Q166" s="42">
        <f t="shared" si="31"/>
        <v>0</v>
      </c>
      <c r="R166" s="42">
        <f>IF(ROW()=14,0,IF(OR(G166="",I166="",D166=""),0,SUMIFS($Q$14:Q165,$G$14:G165,G166,$I$14:I165,I166,$D$14:D165,"&gt;="&amp;DATE(IF(MONTH(D166)&gt;=4,YEAR(D166),YEAR(D166)-1),4,1),$D$14:D165,"&lt;"&amp;DATE(IF(MONTH(D166)&gt;=4,YEAR(D166)+1,YEAR(D166)),4,1))))</f>
        <v>0</v>
      </c>
      <c r="S166" s="42">
        <f t="shared" si="32"/>
        <v>0</v>
      </c>
      <c r="T166" s="42">
        <f>IFERROR(VLOOKUP(I166,'Section Master'!$A$14:$J$100,6,FALSE()),0)</f>
        <v>0</v>
      </c>
      <c r="U166" s="42">
        <f>IFERROR(VLOOKUP(I166,'Section Master'!$A$14:$J$100,7,FALSE()),0)</f>
        <v>0</v>
      </c>
      <c r="V166" s="38" t="str">
        <f>IF(I166="","",IFERROR(IF(VLOOKUP(I166,'Section Master'!$A$14:$J$100,8,FALSE())="Excess over aggregate",IF(S166&gt;U166,"Threshold exceeded","Below threshold"),IF(VLOOKUP(I166,'Section Master'!$A$14:$J$100,8,FALSE())="Single or aggregate gate",IF(OR(Q166&gt;T166,S166&gt;U166),"Threshold exceeded","Below threshold"),IF(VLOOKUP(I166,'Section Master'!$A$14:$J$100,8,FALSE())="Aggregate gate",IF(S166&gt;U166,"Threshold exceeded","Below threshold"),IF(VLOOKUP(I166,'Section Master'!$A$14:$J$100,8,FALSE())="No threshold","Applicable","Manual review")))),"Manual review"))</f>
        <v/>
      </c>
      <c r="W166" s="43">
        <f>IFERROR(VLOOKUP(I166,'Section Master'!$A$14:$J$100,5,FALSE()),0)</f>
        <v>0</v>
      </c>
      <c r="X166" s="44"/>
      <c r="Y166" s="42" t="str">
        <f>IF(I166="","",IF(V166="Below threshold",0,ROUND(IF(IFERROR(VLOOKUP(I166,'Section Master'!$A$14:$J$100,8,FALSE()),"")="Excess over aggregate",MAX(0,S166-MAX(U166,R166)),Q166)*IF(X166&lt;&gt;"",X166,W166),0)))</f>
        <v/>
      </c>
      <c r="Z166" s="39"/>
      <c r="AA166" s="40" t="str">
        <f t="shared" si="33"/>
        <v/>
      </c>
      <c r="AB166" s="39"/>
      <c r="AC166" s="42">
        <f t="shared" si="34"/>
        <v>0</v>
      </c>
      <c r="AD166" s="42">
        <f t="shared" si="35"/>
        <v>0</v>
      </c>
      <c r="AE166" s="42">
        <f t="shared" si="36"/>
        <v>0</v>
      </c>
      <c r="AF166" s="37"/>
      <c r="AG166" s="38" t="str">
        <f t="shared" si="37"/>
        <v/>
      </c>
      <c r="AH166" s="38" t="str">
        <f t="shared" si="38"/>
        <v/>
      </c>
      <c r="AI166" s="37"/>
    </row>
    <row r="167" spans="1:35" ht="14.25" customHeight="1" x14ac:dyDescent="0.25">
      <c r="A167" s="31" t="str">
        <f t="shared" si="26"/>
        <v/>
      </c>
      <c r="B167" s="39"/>
      <c r="C167" s="39"/>
      <c r="D167" s="45" t="str">
        <f t="shared" si="27"/>
        <v/>
      </c>
      <c r="E167" s="31" t="str">
        <f t="shared" si="28"/>
        <v/>
      </c>
      <c r="F167" s="31" t="str">
        <f t="shared" si="29"/>
        <v/>
      </c>
      <c r="G167" s="37"/>
      <c r="H167" s="31" t="str">
        <f>IFERROR(VLOOKUP(G167,'Vendor Master'!$A$14:$I$213,2,FALSE()),"")</f>
        <v/>
      </c>
      <c r="I167" s="37"/>
      <c r="J167" s="41"/>
      <c r="K167" s="41"/>
      <c r="L167" s="41"/>
      <c r="M167" s="33">
        <f t="shared" si="30"/>
        <v>0</v>
      </c>
      <c r="N167" s="37"/>
      <c r="O167" s="37" t="s">
        <v>370</v>
      </c>
      <c r="P167" s="41"/>
      <c r="Q167" s="33">
        <f t="shared" si="31"/>
        <v>0</v>
      </c>
      <c r="R167" s="33">
        <f>IF(ROW()=14,0,IF(OR(G167="",I167="",D167=""),0,SUMIFS($Q$14:Q166,$G$14:G166,G167,$I$14:I166,I167,$D$14:D166,"&gt;="&amp;DATE(IF(MONTH(D167)&gt;=4,YEAR(D167),YEAR(D167)-1),4,1),$D$14:D166,"&lt;"&amp;DATE(IF(MONTH(D167)&gt;=4,YEAR(D167)+1,YEAR(D167)),4,1))))</f>
        <v>0</v>
      </c>
      <c r="S167" s="33">
        <f t="shared" si="32"/>
        <v>0</v>
      </c>
      <c r="T167" s="33">
        <f>IFERROR(VLOOKUP(I167,'Section Master'!$A$14:$J$100,6,FALSE()),0)</f>
        <v>0</v>
      </c>
      <c r="U167" s="33">
        <f>IFERROR(VLOOKUP(I167,'Section Master'!$A$14:$J$100,7,FALSE()),0)</f>
        <v>0</v>
      </c>
      <c r="V167" s="31" t="str">
        <f>IF(I167="","",IFERROR(IF(VLOOKUP(I167,'Section Master'!$A$14:$J$100,8,FALSE())="Excess over aggregate",IF(S167&gt;U167,"Threshold exceeded","Below threshold"),IF(VLOOKUP(I167,'Section Master'!$A$14:$J$100,8,FALSE())="Single or aggregate gate",IF(OR(Q167&gt;T167,S167&gt;U167),"Threshold exceeded","Below threshold"),IF(VLOOKUP(I167,'Section Master'!$A$14:$J$100,8,FALSE())="Aggregate gate",IF(S167&gt;U167,"Threshold exceeded","Below threshold"),IF(VLOOKUP(I167,'Section Master'!$A$14:$J$100,8,FALSE())="No threshold","Applicable","Manual review")))),"Manual review"))</f>
        <v/>
      </c>
      <c r="W167" s="46">
        <f>IFERROR(VLOOKUP(I167,'Section Master'!$A$14:$J$100,5,FALSE()),0)</f>
        <v>0</v>
      </c>
      <c r="X167" s="44"/>
      <c r="Y167" s="33" t="str">
        <f>IF(I167="","",IF(V167="Below threshold",0,ROUND(IF(IFERROR(VLOOKUP(I167,'Section Master'!$A$14:$J$100,8,FALSE()),"")="Excess over aggregate",MAX(0,S167-MAX(U167,R167)),Q167)*IF(X167&lt;&gt;"",X167,W167),0)))</f>
        <v/>
      </c>
      <c r="Z167" s="39"/>
      <c r="AA167" s="45" t="str">
        <f t="shared" si="33"/>
        <v/>
      </c>
      <c r="AB167" s="39"/>
      <c r="AC167" s="33">
        <f t="shared" si="34"/>
        <v>0</v>
      </c>
      <c r="AD167" s="33">
        <f t="shared" si="35"/>
        <v>0</v>
      </c>
      <c r="AE167" s="33">
        <f t="shared" si="36"/>
        <v>0</v>
      </c>
      <c r="AF167" s="37"/>
      <c r="AG167" s="31" t="str">
        <f t="shared" si="37"/>
        <v/>
      </c>
      <c r="AH167" s="31" t="str">
        <f t="shared" si="38"/>
        <v/>
      </c>
      <c r="AI167" s="37"/>
    </row>
    <row r="168" spans="1:35" ht="14.25" customHeight="1" x14ac:dyDescent="0.25">
      <c r="A168" s="38" t="str">
        <f t="shared" si="26"/>
        <v/>
      </c>
      <c r="B168" s="39"/>
      <c r="C168" s="39"/>
      <c r="D168" s="40" t="str">
        <f t="shared" si="27"/>
        <v/>
      </c>
      <c r="E168" s="38" t="str">
        <f t="shared" si="28"/>
        <v/>
      </c>
      <c r="F168" s="38" t="str">
        <f t="shared" si="29"/>
        <v/>
      </c>
      <c r="G168" s="37"/>
      <c r="H168" s="38" t="str">
        <f>IFERROR(VLOOKUP(G168,'Vendor Master'!$A$14:$I$213,2,FALSE()),"")</f>
        <v/>
      </c>
      <c r="I168" s="37"/>
      <c r="J168" s="41"/>
      <c r="K168" s="41"/>
      <c r="L168" s="41"/>
      <c r="M168" s="42">
        <f t="shared" si="30"/>
        <v>0</v>
      </c>
      <c r="N168" s="37"/>
      <c r="O168" s="37" t="s">
        <v>370</v>
      </c>
      <c r="P168" s="41"/>
      <c r="Q168" s="42">
        <f t="shared" si="31"/>
        <v>0</v>
      </c>
      <c r="R168" s="42">
        <f>IF(ROW()=14,0,IF(OR(G168="",I168="",D168=""),0,SUMIFS($Q$14:Q167,$G$14:G167,G168,$I$14:I167,I168,$D$14:D167,"&gt;="&amp;DATE(IF(MONTH(D168)&gt;=4,YEAR(D168),YEAR(D168)-1),4,1),$D$14:D167,"&lt;"&amp;DATE(IF(MONTH(D168)&gt;=4,YEAR(D168)+1,YEAR(D168)),4,1))))</f>
        <v>0</v>
      </c>
      <c r="S168" s="42">
        <f t="shared" si="32"/>
        <v>0</v>
      </c>
      <c r="T168" s="42">
        <f>IFERROR(VLOOKUP(I168,'Section Master'!$A$14:$J$100,6,FALSE()),0)</f>
        <v>0</v>
      </c>
      <c r="U168" s="42">
        <f>IFERROR(VLOOKUP(I168,'Section Master'!$A$14:$J$100,7,FALSE()),0)</f>
        <v>0</v>
      </c>
      <c r="V168" s="38" t="str">
        <f>IF(I168="","",IFERROR(IF(VLOOKUP(I168,'Section Master'!$A$14:$J$100,8,FALSE())="Excess over aggregate",IF(S168&gt;U168,"Threshold exceeded","Below threshold"),IF(VLOOKUP(I168,'Section Master'!$A$14:$J$100,8,FALSE())="Single or aggregate gate",IF(OR(Q168&gt;T168,S168&gt;U168),"Threshold exceeded","Below threshold"),IF(VLOOKUP(I168,'Section Master'!$A$14:$J$100,8,FALSE())="Aggregate gate",IF(S168&gt;U168,"Threshold exceeded","Below threshold"),IF(VLOOKUP(I168,'Section Master'!$A$14:$J$100,8,FALSE())="No threshold","Applicable","Manual review")))),"Manual review"))</f>
        <v/>
      </c>
      <c r="W168" s="43">
        <f>IFERROR(VLOOKUP(I168,'Section Master'!$A$14:$J$100,5,FALSE()),0)</f>
        <v>0</v>
      </c>
      <c r="X168" s="44"/>
      <c r="Y168" s="42" t="str">
        <f>IF(I168="","",IF(V168="Below threshold",0,ROUND(IF(IFERROR(VLOOKUP(I168,'Section Master'!$A$14:$J$100,8,FALSE()),"")="Excess over aggregate",MAX(0,S168-MAX(U168,R168)),Q168)*IF(X168&lt;&gt;"",X168,W168),0)))</f>
        <v/>
      </c>
      <c r="Z168" s="39"/>
      <c r="AA168" s="40" t="str">
        <f t="shared" si="33"/>
        <v/>
      </c>
      <c r="AB168" s="39"/>
      <c r="AC168" s="42">
        <f t="shared" si="34"/>
        <v>0</v>
      </c>
      <c r="AD168" s="42">
        <f t="shared" si="35"/>
        <v>0</v>
      </c>
      <c r="AE168" s="42">
        <f t="shared" si="36"/>
        <v>0</v>
      </c>
      <c r="AF168" s="37"/>
      <c r="AG168" s="38" t="str">
        <f t="shared" si="37"/>
        <v/>
      </c>
      <c r="AH168" s="38" t="str">
        <f t="shared" si="38"/>
        <v/>
      </c>
      <c r="AI168" s="37"/>
    </row>
    <row r="169" spans="1:35" ht="14.25" customHeight="1" x14ac:dyDescent="0.25">
      <c r="A169" s="31" t="str">
        <f t="shared" si="26"/>
        <v/>
      </c>
      <c r="B169" s="39"/>
      <c r="C169" s="39"/>
      <c r="D169" s="45" t="str">
        <f t="shared" si="27"/>
        <v/>
      </c>
      <c r="E169" s="31" t="str">
        <f t="shared" si="28"/>
        <v/>
      </c>
      <c r="F169" s="31" t="str">
        <f t="shared" si="29"/>
        <v/>
      </c>
      <c r="G169" s="37"/>
      <c r="H169" s="31" t="str">
        <f>IFERROR(VLOOKUP(G169,'Vendor Master'!$A$14:$I$213,2,FALSE()),"")</f>
        <v/>
      </c>
      <c r="I169" s="37"/>
      <c r="J169" s="41"/>
      <c r="K169" s="41"/>
      <c r="L169" s="41"/>
      <c r="M169" s="33">
        <f t="shared" si="30"/>
        <v>0</v>
      </c>
      <c r="N169" s="37"/>
      <c r="O169" s="37" t="s">
        <v>370</v>
      </c>
      <c r="P169" s="41"/>
      <c r="Q169" s="33">
        <f t="shared" si="31"/>
        <v>0</v>
      </c>
      <c r="R169" s="33">
        <f>IF(ROW()=14,0,IF(OR(G169="",I169="",D169=""),0,SUMIFS($Q$14:Q168,$G$14:G168,G169,$I$14:I168,I169,$D$14:D168,"&gt;="&amp;DATE(IF(MONTH(D169)&gt;=4,YEAR(D169),YEAR(D169)-1),4,1),$D$14:D168,"&lt;"&amp;DATE(IF(MONTH(D169)&gt;=4,YEAR(D169)+1,YEAR(D169)),4,1))))</f>
        <v>0</v>
      </c>
      <c r="S169" s="33">
        <f t="shared" si="32"/>
        <v>0</v>
      </c>
      <c r="T169" s="33">
        <f>IFERROR(VLOOKUP(I169,'Section Master'!$A$14:$J$100,6,FALSE()),0)</f>
        <v>0</v>
      </c>
      <c r="U169" s="33">
        <f>IFERROR(VLOOKUP(I169,'Section Master'!$A$14:$J$100,7,FALSE()),0)</f>
        <v>0</v>
      </c>
      <c r="V169" s="31" t="str">
        <f>IF(I169="","",IFERROR(IF(VLOOKUP(I169,'Section Master'!$A$14:$J$100,8,FALSE())="Excess over aggregate",IF(S169&gt;U169,"Threshold exceeded","Below threshold"),IF(VLOOKUP(I169,'Section Master'!$A$14:$J$100,8,FALSE())="Single or aggregate gate",IF(OR(Q169&gt;T169,S169&gt;U169),"Threshold exceeded","Below threshold"),IF(VLOOKUP(I169,'Section Master'!$A$14:$J$100,8,FALSE())="Aggregate gate",IF(S169&gt;U169,"Threshold exceeded","Below threshold"),IF(VLOOKUP(I169,'Section Master'!$A$14:$J$100,8,FALSE())="No threshold","Applicable","Manual review")))),"Manual review"))</f>
        <v/>
      </c>
      <c r="W169" s="46">
        <f>IFERROR(VLOOKUP(I169,'Section Master'!$A$14:$J$100,5,FALSE()),0)</f>
        <v>0</v>
      </c>
      <c r="X169" s="44"/>
      <c r="Y169" s="33" t="str">
        <f>IF(I169="","",IF(V169="Below threshold",0,ROUND(IF(IFERROR(VLOOKUP(I169,'Section Master'!$A$14:$J$100,8,FALSE()),"")="Excess over aggregate",MAX(0,S169-MAX(U169,R169)),Q169)*IF(X169&lt;&gt;"",X169,W169),0)))</f>
        <v/>
      </c>
      <c r="Z169" s="39"/>
      <c r="AA169" s="45" t="str">
        <f t="shared" si="33"/>
        <v/>
      </c>
      <c r="AB169" s="39"/>
      <c r="AC169" s="33">
        <f t="shared" si="34"/>
        <v>0</v>
      </c>
      <c r="AD169" s="33">
        <f t="shared" si="35"/>
        <v>0</v>
      </c>
      <c r="AE169" s="33">
        <f t="shared" si="36"/>
        <v>0</v>
      </c>
      <c r="AF169" s="37"/>
      <c r="AG169" s="31" t="str">
        <f t="shared" si="37"/>
        <v/>
      </c>
      <c r="AH169" s="31" t="str">
        <f t="shared" si="38"/>
        <v/>
      </c>
      <c r="AI169" s="37"/>
    </row>
    <row r="170" spans="1:35" ht="14.25" customHeight="1" x14ac:dyDescent="0.25">
      <c r="A170" s="38" t="str">
        <f t="shared" si="26"/>
        <v/>
      </c>
      <c r="B170" s="39"/>
      <c r="C170" s="39"/>
      <c r="D170" s="40" t="str">
        <f t="shared" si="27"/>
        <v/>
      </c>
      <c r="E170" s="38" t="str">
        <f t="shared" si="28"/>
        <v/>
      </c>
      <c r="F170" s="38" t="str">
        <f t="shared" si="29"/>
        <v/>
      </c>
      <c r="G170" s="37"/>
      <c r="H170" s="38" t="str">
        <f>IFERROR(VLOOKUP(G170,'Vendor Master'!$A$14:$I$213,2,FALSE()),"")</f>
        <v/>
      </c>
      <c r="I170" s="37"/>
      <c r="J170" s="41"/>
      <c r="K170" s="41"/>
      <c r="L170" s="41"/>
      <c r="M170" s="42">
        <f t="shared" si="30"/>
        <v>0</v>
      </c>
      <c r="N170" s="37"/>
      <c r="O170" s="37" t="s">
        <v>370</v>
      </c>
      <c r="P170" s="41"/>
      <c r="Q170" s="42">
        <f t="shared" si="31"/>
        <v>0</v>
      </c>
      <c r="R170" s="42">
        <f>IF(ROW()=14,0,IF(OR(G170="",I170="",D170=""),0,SUMIFS($Q$14:Q169,$G$14:G169,G170,$I$14:I169,I170,$D$14:D169,"&gt;="&amp;DATE(IF(MONTH(D170)&gt;=4,YEAR(D170),YEAR(D170)-1),4,1),$D$14:D169,"&lt;"&amp;DATE(IF(MONTH(D170)&gt;=4,YEAR(D170)+1,YEAR(D170)),4,1))))</f>
        <v>0</v>
      </c>
      <c r="S170" s="42">
        <f t="shared" si="32"/>
        <v>0</v>
      </c>
      <c r="T170" s="42">
        <f>IFERROR(VLOOKUP(I170,'Section Master'!$A$14:$J$100,6,FALSE()),0)</f>
        <v>0</v>
      </c>
      <c r="U170" s="42">
        <f>IFERROR(VLOOKUP(I170,'Section Master'!$A$14:$J$100,7,FALSE()),0)</f>
        <v>0</v>
      </c>
      <c r="V170" s="38" t="str">
        <f>IF(I170="","",IFERROR(IF(VLOOKUP(I170,'Section Master'!$A$14:$J$100,8,FALSE())="Excess over aggregate",IF(S170&gt;U170,"Threshold exceeded","Below threshold"),IF(VLOOKUP(I170,'Section Master'!$A$14:$J$100,8,FALSE())="Single or aggregate gate",IF(OR(Q170&gt;T170,S170&gt;U170),"Threshold exceeded","Below threshold"),IF(VLOOKUP(I170,'Section Master'!$A$14:$J$100,8,FALSE())="Aggregate gate",IF(S170&gt;U170,"Threshold exceeded","Below threshold"),IF(VLOOKUP(I170,'Section Master'!$A$14:$J$100,8,FALSE())="No threshold","Applicable","Manual review")))),"Manual review"))</f>
        <v/>
      </c>
      <c r="W170" s="43">
        <f>IFERROR(VLOOKUP(I170,'Section Master'!$A$14:$J$100,5,FALSE()),0)</f>
        <v>0</v>
      </c>
      <c r="X170" s="44"/>
      <c r="Y170" s="42" t="str">
        <f>IF(I170="","",IF(V170="Below threshold",0,ROUND(IF(IFERROR(VLOOKUP(I170,'Section Master'!$A$14:$J$100,8,FALSE()),"")="Excess over aggregate",MAX(0,S170-MAX(U170,R170)),Q170)*IF(X170&lt;&gt;"",X170,W170),0)))</f>
        <v/>
      </c>
      <c r="Z170" s="39"/>
      <c r="AA170" s="40" t="str">
        <f t="shared" si="33"/>
        <v/>
      </c>
      <c r="AB170" s="39"/>
      <c r="AC170" s="42">
        <f t="shared" si="34"/>
        <v>0</v>
      </c>
      <c r="AD170" s="42">
        <f t="shared" si="35"/>
        <v>0</v>
      </c>
      <c r="AE170" s="42">
        <f t="shared" si="36"/>
        <v>0</v>
      </c>
      <c r="AF170" s="37"/>
      <c r="AG170" s="38" t="str">
        <f t="shared" si="37"/>
        <v/>
      </c>
      <c r="AH170" s="38" t="str">
        <f t="shared" si="38"/>
        <v/>
      </c>
      <c r="AI170" s="37"/>
    </row>
    <row r="171" spans="1:35" ht="14.25" customHeight="1" x14ac:dyDescent="0.25">
      <c r="A171" s="31" t="str">
        <f t="shared" si="26"/>
        <v/>
      </c>
      <c r="B171" s="39"/>
      <c r="C171" s="39"/>
      <c r="D171" s="45" t="str">
        <f t="shared" si="27"/>
        <v/>
      </c>
      <c r="E171" s="31" t="str">
        <f t="shared" si="28"/>
        <v/>
      </c>
      <c r="F171" s="31" t="str">
        <f t="shared" si="29"/>
        <v/>
      </c>
      <c r="G171" s="37"/>
      <c r="H171" s="31" t="str">
        <f>IFERROR(VLOOKUP(G171,'Vendor Master'!$A$14:$I$213,2,FALSE()),"")</f>
        <v/>
      </c>
      <c r="I171" s="37"/>
      <c r="J171" s="41"/>
      <c r="K171" s="41"/>
      <c r="L171" s="41"/>
      <c r="M171" s="33">
        <f t="shared" si="30"/>
        <v>0</v>
      </c>
      <c r="N171" s="37"/>
      <c r="O171" s="37" t="s">
        <v>370</v>
      </c>
      <c r="P171" s="41"/>
      <c r="Q171" s="33">
        <f t="shared" si="31"/>
        <v>0</v>
      </c>
      <c r="R171" s="33">
        <f>IF(ROW()=14,0,IF(OR(G171="",I171="",D171=""),0,SUMIFS($Q$14:Q170,$G$14:G170,G171,$I$14:I170,I171,$D$14:D170,"&gt;="&amp;DATE(IF(MONTH(D171)&gt;=4,YEAR(D171),YEAR(D171)-1),4,1),$D$14:D170,"&lt;"&amp;DATE(IF(MONTH(D171)&gt;=4,YEAR(D171)+1,YEAR(D171)),4,1))))</f>
        <v>0</v>
      </c>
      <c r="S171" s="33">
        <f t="shared" si="32"/>
        <v>0</v>
      </c>
      <c r="T171" s="33">
        <f>IFERROR(VLOOKUP(I171,'Section Master'!$A$14:$J$100,6,FALSE()),0)</f>
        <v>0</v>
      </c>
      <c r="U171" s="33">
        <f>IFERROR(VLOOKUP(I171,'Section Master'!$A$14:$J$100,7,FALSE()),0)</f>
        <v>0</v>
      </c>
      <c r="V171" s="31" t="str">
        <f>IF(I171="","",IFERROR(IF(VLOOKUP(I171,'Section Master'!$A$14:$J$100,8,FALSE())="Excess over aggregate",IF(S171&gt;U171,"Threshold exceeded","Below threshold"),IF(VLOOKUP(I171,'Section Master'!$A$14:$J$100,8,FALSE())="Single or aggregate gate",IF(OR(Q171&gt;T171,S171&gt;U171),"Threshold exceeded","Below threshold"),IF(VLOOKUP(I171,'Section Master'!$A$14:$J$100,8,FALSE())="Aggregate gate",IF(S171&gt;U171,"Threshold exceeded","Below threshold"),IF(VLOOKUP(I171,'Section Master'!$A$14:$J$100,8,FALSE())="No threshold","Applicable","Manual review")))),"Manual review"))</f>
        <v/>
      </c>
      <c r="W171" s="46">
        <f>IFERROR(VLOOKUP(I171,'Section Master'!$A$14:$J$100,5,FALSE()),0)</f>
        <v>0</v>
      </c>
      <c r="X171" s="44"/>
      <c r="Y171" s="33" t="str">
        <f>IF(I171="","",IF(V171="Below threshold",0,ROUND(IF(IFERROR(VLOOKUP(I171,'Section Master'!$A$14:$J$100,8,FALSE()),"")="Excess over aggregate",MAX(0,S171-MAX(U171,R171)),Q171)*IF(X171&lt;&gt;"",X171,W171),0)))</f>
        <v/>
      </c>
      <c r="Z171" s="39"/>
      <c r="AA171" s="45" t="str">
        <f t="shared" si="33"/>
        <v/>
      </c>
      <c r="AB171" s="39"/>
      <c r="AC171" s="33">
        <f t="shared" si="34"/>
        <v>0</v>
      </c>
      <c r="AD171" s="33">
        <f t="shared" si="35"/>
        <v>0</v>
      </c>
      <c r="AE171" s="33">
        <f t="shared" si="36"/>
        <v>0</v>
      </c>
      <c r="AF171" s="37"/>
      <c r="AG171" s="31" t="str">
        <f t="shared" si="37"/>
        <v/>
      </c>
      <c r="AH171" s="31" t="str">
        <f t="shared" si="38"/>
        <v/>
      </c>
      <c r="AI171" s="37"/>
    </row>
    <row r="172" spans="1:35" ht="14.25" customHeight="1" x14ac:dyDescent="0.25">
      <c r="A172" s="38" t="str">
        <f t="shared" si="26"/>
        <v/>
      </c>
      <c r="B172" s="39"/>
      <c r="C172" s="39"/>
      <c r="D172" s="40" t="str">
        <f t="shared" si="27"/>
        <v/>
      </c>
      <c r="E172" s="38" t="str">
        <f t="shared" si="28"/>
        <v/>
      </c>
      <c r="F172" s="38" t="str">
        <f t="shared" si="29"/>
        <v/>
      </c>
      <c r="G172" s="37"/>
      <c r="H172" s="38" t="str">
        <f>IFERROR(VLOOKUP(G172,'Vendor Master'!$A$14:$I$213,2,FALSE()),"")</f>
        <v/>
      </c>
      <c r="I172" s="37"/>
      <c r="J172" s="41"/>
      <c r="K172" s="41"/>
      <c r="L172" s="41"/>
      <c r="M172" s="42">
        <f t="shared" si="30"/>
        <v>0</v>
      </c>
      <c r="N172" s="37"/>
      <c r="O172" s="37" t="s">
        <v>370</v>
      </c>
      <c r="P172" s="41"/>
      <c r="Q172" s="42">
        <f t="shared" si="31"/>
        <v>0</v>
      </c>
      <c r="R172" s="42">
        <f>IF(ROW()=14,0,IF(OR(G172="",I172="",D172=""),0,SUMIFS($Q$14:Q171,$G$14:G171,G172,$I$14:I171,I172,$D$14:D171,"&gt;="&amp;DATE(IF(MONTH(D172)&gt;=4,YEAR(D172),YEAR(D172)-1),4,1),$D$14:D171,"&lt;"&amp;DATE(IF(MONTH(D172)&gt;=4,YEAR(D172)+1,YEAR(D172)),4,1))))</f>
        <v>0</v>
      </c>
      <c r="S172" s="42">
        <f t="shared" si="32"/>
        <v>0</v>
      </c>
      <c r="T172" s="42">
        <f>IFERROR(VLOOKUP(I172,'Section Master'!$A$14:$J$100,6,FALSE()),0)</f>
        <v>0</v>
      </c>
      <c r="U172" s="42">
        <f>IFERROR(VLOOKUP(I172,'Section Master'!$A$14:$J$100,7,FALSE()),0)</f>
        <v>0</v>
      </c>
      <c r="V172" s="38" t="str">
        <f>IF(I172="","",IFERROR(IF(VLOOKUP(I172,'Section Master'!$A$14:$J$100,8,FALSE())="Excess over aggregate",IF(S172&gt;U172,"Threshold exceeded","Below threshold"),IF(VLOOKUP(I172,'Section Master'!$A$14:$J$100,8,FALSE())="Single or aggregate gate",IF(OR(Q172&gt;T172,S172&gt;U172),"Threshold exceeded","Below threshold"),IF(VLOOKUP(I172,'Section Master'!$A$14:$J$100,8,FALSE())="Aggregate gate",IF(S172&gt;U172,"Threshold exceeded","Below threshold"),IF(VLOOKUP(I172,'Section Master'!$A$14:$J$100,8,FALSE())="No threshold","Applicable","Manual review")))),"Manual review"))</f>
        <v/>
      </c>
      <c r="W172" s="43">
        <f>IFERROR(VLOOKUP(I172,'Section Master'!$A$14:$J$100,5,FALSE()),0)</f>
        <v>0</v>
      </c>
      <c r="X172" s="44"/>
      <c r="Y172" s="42" t="str">
        <f>IF(I172="","",IF(V172="Below threshold",0,ROUND(IF(IFERROR(VLOOKUP(I172,'Section Master'!$A$14:$J$100,8,FALSE()),"")="Excess over aggregate",MAX(0,S172-MAX(U172,R172)),Q172)*IF(X172&lt;&gt;"",X172,W172),0)))</f>
        <v/>
      </c>
      <c r="Z172" s="39"/>
      <c r="AA172" s="40" t="str">
        <f t="shared" si="33"/>
        <v/>
      </c>
      <c r="AB172" s="39"/>
      <c r="AC172" s="42">
        <f t="shared" si="34"/>
        <v>0</v>
      </c>
      <c r="AD172" s="42">
        <f t="shared" si="35"/>
        <v>0</v>
      </c>
      <c r="AE172" s="42">
        <f t="shared" si="36"/>
        <v>0</v>
      </c>
      <c r="AF172" s="37"/>
      <c r="AG172" s="38" t="str">
        <f t="shared" si="37"/>
        <v/>
      </c>
      <c r="AH172" s="38" t="str">
        <f t="shared" si="38"/>
        <v/>
      </c>
      <c r="AI172" s="37"/>
    </row>
    <row r="173" spans="1:35" ht="14.25" customHeight="1" x14ac:dyDescent="0.25">
      <c r="A173" s="31" t="str">
        <f t="shared" si="26"/>
        <v/>
      </c>
      <c r="B173" s="39"/>
      <c r="C173" s="39"/>
      <c r="D173" s="45" t="str">
        <f t="shared" si="27"/>
        <v/>
      </c>
      <c r="E173" s="31" t="str">
        <f t="shared" si="28"/>
        <v/>
      </c>
      <c r="F173" s="31" t="str">
        <f t="shared" si="29"/>
        <v/>
      </c>
      <c r="G173" s="37"/>
      <c r="H173" s="31" t="str">
        <f>IFERROR(VLOOKUP(G173,'Vendor Master'!$A$14:$I$213,2,FALSE()),"")</f>
        <v/>
      </c>
      <c r="I173" s="37"/>
      <c r="J173" s="41"/>
      <c r="K173" s="41"/>
      <c r="L173" s="41"/>
      <c r="M173" s="33">
        <f t="shared" si="30"/>
        <v>0</v>
      </c>
      <c r="N173" s="37"/>
      <c r="O173" s="37" t="s">
        <v>370</v>
      </c>
      <c r="P173" s="41"/>
      <c r="Q173" s="33">
        <f t="shared" si="31"/>
        <v>0</v>
      </c>
      <c r="R173" s="33">
        <f>IF(ROW()=14,0,IF(OR(G173="",I173="",D173=""),0,SUMIFS($Q$14:Q172,$G$14:G172,G173,$I$14:I172,I173,$D$14:D172,"&gt;="&amp;DATE(IF(MONTH(D173)&gt;=4,YEAR(D173),YEAR(D173)-1),4,1),$D$14:D172,"&lt;"&amp;DATE(IF(MONTH(D173)&gt;=4,YEAR(D173)+1,YEAR(D173)),4,1))))</f>
        <v>0</v>
      </c>
      <c r="S173" s="33">
        <f t="shared" si="32"/>
        <v>0</v>
      </c>
      <c r="T173" s="33">
        <f>IFERROR(VLOOKUP(I173,'Section Master'!$A$14:$J$100,6,FALSE()),0)</f>
        <v>0</v>
      </c>
      <c r="U173" s="33">
        <f>IFERROR(VLOOKUP(I173,'Section Master'!$A$14:$J$100,7,FALSE()),0)</f>
        <v>0</v>
      </c>
      <c r="V173" s="31" t="str">
        <f>IF(I173="","",IFERROR(IF(VLOOKUP(I173,'Section Master'!$A$14:$J$100,8,FALSE())="Excess over aggregate",IF(S173&gt;U173,"Threshold exceeded","Below threshold"),IF(VLOOKUP(I173,'Section Master'!$A$14:$J$100,8,FALSE())="Single or aggregate gate",IF(OR(Q173&gt;T173,S173&gt;U173),"Threshold exceeded","Below threshold"),IF(VLOOKUP(I173,'Section Master'!$A$14:$J$100,8,FALSE())="Aggregate gate",IF(S173&gt;U173,"Threshold exceeded","Below threshold"),IF(VLOOKUP(I173,'Section Master'!$A$14:$J$100,8,FALSE())="No threshold","Applicable","Manual review")))),"Manual review"))</f>
        <v/>
      </c>
      <c r="W173" s="46">
        <f>IFERROR(VLOOKUP(I173,'Section Master'!$A$14:$J$100,5,FALSE()),0)</f>
        <v>0</v>
      </c>
      <c r="X173" s="44"/>
      <c r="Y173" s="33" t="str">
        <f>IF(I173="","",IF(V173="Below threshold",0,ROUND(IF(IFERROR(VLOOKUP(I173,'Section Master'!$A$14:$J$100,8,FALSE()),"")="Excess over aggregate",MAX(0,S173-MAX(U173,R173)),Q173)*IF(X173&lt;&gt;"",X173,W173),0)))</f>
        <v/>
      </c>
      <c r="Z173" s="39"/>
      <c r="AA173" s="45" t="str">
        <f t="shared" si="33"/>
        <v/>
      </c>
      <c r="AB173" s="39"/>
      <c r="AC173" s="33">
        <f t="shared" si="34"/>
        <v>0</v>
      </c>
      <c r="AD173" s="33">
        <f t="shared" si="35"/>
        <v>0</v>
      </c>
      <c r="AE173" s="33">
        <f t="shared" si="36"/>
        <v>0</v>
      </c>
      <c r="AF173" s="37"/>
      <c r="AG173" s="31" t="str">
        <f t="shared" si="37"/>
        <v/>
      </c>
      <c r="AH173" s="31" t="str">
        <f t="shared" si="38"/>
        <v/>
      </c>
      <c r="AI173" s="37"/>
    </row>
    <row r="174" spans="1:35" ht="14.25" customHeight="1" x14ac:dyDescent="0.25">
      <c r="A174" s="38" t="str">
        <f t="shared" si="26"/>
        <v/>
      </c>
      <c r="B174" s="39"/>
      <c r="C174" s="39"/>
      <c r="D174" s="40" t="str">
        <f t="shared" si="27"/>
        <v/>
      </c>
      <c r="E174" s="38" t="str">
        <f t="shared" si="28"/>
        <v/>
      </c>
      <c r="F174" s="38" t="str">
        <f t="shared" si="29"/>
        <v/>
      </c>
      <c r="G174" s="37"/>
      <c r="H174" s="38" t="str">
        <f>IFERROR(VLOOKUP(G174,'Vendor Master'!$A$14:$I$213,2,FALSE()),"")</f>
        <v/>
      </c>
      <c r="I174" s="37"/>
      <c r="J174" s="41"/>
      <c r="K174" s="41"/>
      <c r="L174" s="41"/>
      <c r="M174" s="42">
        <f t="shared" si="30"/>
        <v>0</v>
      </c>
      <c r="N174" s="37"/>
      <c r="O174" s="37" t="s">
        <v>370</v>
      </c>
      <c r="P174" s="41"/>
      <c r="Q174" s="42">
        <f t="shared" si="31"/>
        <v>0</v>
      </c>
      <c r="R174" s="42">
        <f>IF(ROW()=14,0,IF(OR(G174="",I174="",D174=""),0,SUMIFS($Q$14:Q173,$G$14:G173,G174,$I$14:I173,I174,$D$14:D173,"&gt;="&amp;DATE(IF(MONTH(D174)&gt;=4,YEAR(D174),YEAR(D174)-1),4,1),$D$14:D173,"&lt;"&amp;DATE(IF(MONTH(D174)&gt;=4,YEAR(D174)+1,YEAR(D174)),4,1))))</f>
        <v>0</v>
      </c>
      <c r="S174" s="42">
        <f t="shared" si="32"/>
        <v>0</v>
      </c>
      <c r="T174" s="42">
        <f>IFERROR(VLOOKUP(I174,'Section Master'!$A$14:$J$100,6,FALSE()),0)</f>
        <v>0</v>
      </c>
      <c r="U174" s="42">
        <f>IFERROR(VLOOKUP(I174,'Section Master'!$A$14:$J$100,7,FALSE()),0)</f>
        <v>0</v>
      </c>
      <c r="V174" s="38" t="str">
        <f>IF(I174="","",IFERROR(IF(VLOOKUP(I174,'Section Master'!$A$14:$J$100,8,FALSE())="Excess over aggregate",IF(S174&gt;U174,"Threshold exceeded","Below threshold"),IF(VLOOKUP(I174,'Section Master'!$A$14:$J$100,8,FALSE())="Single or aggregate gate",IF(OR(Q174&gt;T174,S174&gt;U174),"Threshold exceeded","Below threshold"),IF(VLOOKUP(I174,'Section Master'!$A$14:$J$100,8,FALSE())="Aggregate gate",IF(S174&gt;U174,"Threshold exceeded","Below threshold"),IF(VLOOKUP(I174,'Section Master'!$A$14:$J$100,8,FALSE())="No threshold","Applicable","Manual review")))),"Manual review"))</f>
        <v/>
      </c>
      <c r="W174" s="43">
        <f>IFERROR(VLOOKUP(I174,'Section Master'!$A$14:$J$100,5,FALSE()),0)</f>
        <v>0</v>
      </c>
      <c r="X174" s="44"/>
      <c r="Y174" s="42" t="str">
        <f>IF(I174="","",IF(V174="Below threshold",0,ROUND(IF(IFERROR(VLOOKUP(I174,'Section Master'!$A$14:$J$100,8,FALSE()),"")="Excess over aggregate",MAX(0,S174-MAX(U174,R174)),Q174)*IF(X174&lt;&gt;"",X174,W174),0)))</f>
        <v/>
      </c>
      <c r="Z174" s="39"/>
      <c r="AA174" s="40" t="str">
        <f t="shared" si="33"/>
        <v/>
      </c>
      <c r="AB174" s="39"/>
      <c r="AC174" s="42">
        <f t="shared" si="34"/>
        <v>0</v>
      </c>
      <c r="AD174" s="42">
        <f t="shared" si="35"/>
        <v>0</v>
      </c>
      <c r="AE174" s="42">
        <f t="shared" si="36"/>
        <v>0</v>
      </c>
      <c r="AF174" s="37"/>
      <c r="AG174" s="38" t="str">
        <f t="shared" si="37"/>
        <v/>
      </c>
      <c r="AH174" s="38" t="str">
        <f t="shared" si="38"/>
        <v/>
      </c>
      <c r="AI174" s="37"/>
    </row>
    <row r="175" spans="1:35" ht="14.25" customHeight="1" x14ac:dyDescent="0.25">
      <c r="A175" s="31" t="str">
        <f t="shared" si="26"/>
        <v/>
      </c>
      <c r="B175" s="39"/>
      <c r="C175" s="39"/>
      <c r="D175" s="45" t="str">
        <f t="shared" si="27"/>
        <v/>
      </c>
      <c r="E175" s="31" t="str">
        <f t="shared" si="28"/>
        <v/>
      </c>
      <c r="F175" s="31" t="str">
        <f t="shared" si="29"/>
        <v/>
      </c>
      <c r="G175" s="37"/>
      <c r="H175" s="31" t="str">
        <f>IFERROR(VLOOKUP(G175,'Vendor Master'!$A$14:$I$213,2,FALSE()),"")</f>
        <v/>
      </c>
      <c r="I175" s="37"/>
      <c r="J175" s="41"/>
      <c r="K175" s="41"/>
      <c r="L175" s="41"/>
      <c r="M175" s="33">
        <f t="shared" si="30"/>
        <v>0</v>
      </c>
      <c r="N175" s="37"/>
      <c r="O175" s="37" t="s">
        <v>370</v>
      </c>
      <c r="P175" s="41"/>
      <c r="Q175" s="33">
        <f t="shared" si="31"/>
        <v>0</v>
      </c>
      <c r="R175" s="33">
        <f>IF(ROW()=14,0,IF(OR(G175="",I175="",D175=""),0,SUMIFS($Q$14:Q174,$G$14:G174,G175,$I$14:I174,I175,$D$14:D174,"&gt;="&amp;DATE(IF(MONTH(D175)&gt;=4,YEAR(D175),YEAR(D175)-1),4,1),$D$14:D174,"&lt;"&amp;DATE(IF(MONTH(D175)&gt;=4,YEAR(D175)+1,YEAR(D175)),4,1))))</f>
        <v>0</v>
      </c>
      <c r="S175" s="33">
        <f t="shared" si="32"/>
        <v>0</v>
      </c>
      <c r="T175" s="33">
        <f>IFERROR(VLOOKUP(I175,'Section Master'!$A$14:$J$100,6,FALSE()),0)</f>
        <v>0</v>
      </c>
      <c r="U175" s="33">
        <f>IFERROR(VLOOKUP(I175,'Section Master'!$A$14:$J$100,7,FALSE()),0)</f>
        <v>0</v>
      </c>
      <c r="V175" s="31" t="str">
        <f>IF(I175="","",IFERROR(IF(VLOOKUP(I175,'Section Master'!$A$14:$J$100,8,FALSE())="Excess over aggregate",IF(S175&gt;U175,"Threshold exceeded","Below threshold"),IF(VLOOKUP(I175,'Section Master'!$A$14:$J$100,8,FALSE())="Single or aggregate gate",IF(OR(Q175&gt;T175,S175&gt;U175),"Threshold exceeded","Below threshold"),IF(VLOOKUP(I175,'Section Master'!$A$14:$J$100,8,FALSE())="Aggregate gate",IF(S175&gt;U175,"Threshold exceeded","Below threshold"),IF(VLOOKUP(I175,'Section Master'!$A$14:$J$100,8,FALSE())="No threshold","Applicable","Manual review")))),"Manual review"))</f>
        <v/>
      </c>
      <c r="W175" s="46">
        <f>IFERROR(VLOOKUP(I175,'Section Master'!$A$14:$J$100,5,FALSE()),0)</f>
        <v>0</v>
      </c>
      <c r="X175" s="44"/>
      <c r="Y175" s="33" t="str">
        <f>IF(I175="","",IF(V175="Below threshold",0,ROUND(IF(IFERROR(VLOOKUP(I175,'Section Master'!$A$14:$J$100,8,FALSE()),"")="Excess over aggregate",MAX(0,S175-MAX(U175,R175)),Q175)*IF(X175&lt;&gt;"",X175,W175),0)))</f>
        <v/>
      </c>
      <c r="Z175" s="39"/>
      <c r="AA175" s="45" t="str">
        <f t="shared" si="33"/>
        <v/>
      </c>
      <c r="AB175" s="39"/>
      <c r="AC175" s="33">
        <f t="shared" si="34"/>
        <v>0</v>
      </c>
      <c r="AD175" s="33">
        <f t="shared" si="35"/>
        <v>0</v>
      </c>
      <c r="AE175" s="33">
        <f t="shared" si="36"/>
        <v>0</v>
      </c>
      <c r="AF175" s="37"/>
      <c r="AG175" s="31" t="str">
        <f t="shared" si="37"/>
        <v/>
      </c>
      <c r="AH175" s="31" t="str">
        <f t="shared" si="38"/>
        <v/>
      </c>
      <c r="AI175" s="37"/>
    </row>
    <row r="176" spans="1:35" ht="14.25" customHeight="1" x14ac:dyDescent="0.25">
      <c r="A176" s="38" t="str">
        <f t="shared" si="26"/>
        <v/>
      </c>
      <c r="B176" s="39"/>
      <c r="C176" s="39"/>
      <c r="D176" s="40" t="str">
        <f t="shared" si="27"/>
        <v/>
      </c>
      <c r="E176" s="38" t="str">
        <f t="shared" si="28"/>
        <v/>
      </c>
      <c r="F176" s="38" t="str">
        <f t="shared" si="29"/>
        <v/>
      </c>
      <c r="G176" s="37"/>
      <c r="H176" s="38" t="str">
        <f>IFERROR(VLOOKUP(G176,'Vendor Master'!$A$14:$I$213,2,FALSE()),"")</f>
        <v/>
      </c>
      <c r="I176" s="37"/>
      <c r="J176" s="41"/>
      <c r="K176" s="41"/>
      <c r="L176" s="41"/>
      <c r="M176" s="42">
        <f t="shared" si="30"/>
        <v>0</v>
      </c>
      <c r="N176" s="37"/>
      <c r="O176" s="37" t="s">
        <v>370</v>
      </c>
      <c r="P176" s="41"/>
      <c r="Q176" s="42">
        <f t="shared" si="31"/>
        <v>0</v>
      </c>
      <c r="R176" s="42">
        <f>IF(ROW()=14,0,IF(OR(G176="",I176="",D176=""),0,SUMIFS($Q$14:Q175,$G$14:G175,G176,$I$14:I175,I176,$D$14:D175,"&gt;="&amp;DATE(IF(MONTH(D176)&gt;=4,YEAR(D176),YEAR(D176)-1),4,1),$D$14:D175,"&lt;"&amp;DATE(IF(MONTH(D176)&gt;=4,YEAR(D176)+1,YEAR(D176)),4,1))))</f>
        <v>0</v>
      </c>
      <c r="S176" s="42">
        <f t="shared" si="32"/>
        <v>0</v>
      </c>
      <c r="T176" s="42">
        <f>IFERROR(VLOOKUP(I176,'Section Master'!$A$14:$J$100,6,FALSE()),0)</f>
        <v>0</v>
      </c>
      <c r="U176" s="42">
        <f>IFERROR(VLOOKUP(I176,'Section Master'!$A$14:$J$100,7,FALSE()),0)</f>
        <v>0</v>
      </c>
      <c r="V176" s="38" t="str">
        <f>IF(I176="","",IFERROR(IF(VLOOKUP(I176,'Section Master'!$A$14:$J$100,8,FALSE())="Excess over aggregate",IF(S176&gt;U176,"Threshold exceeded","Below threshold"),IF(VLOOKUP(I176,'Section Master'!$A$14:$J$100,8,FALSE())="Single or aggregate gate",IF(OR(Q176&gt;T176,S176&gt;U176),"Threshold exceeded","Below threshold"),IF(VLOOKUP(I176,'Section Master'!$A$14:$J$100,8,FALSE())="Aggregate gate",IF(S176&gt;U176,"Threshold exceeded","Below threshold"),IF(VLOOKUP(I176,'Section Master'!$A$14:$J$100,8,FALSE())="No threshold","Applicable","Manual review")))),"Manual review"))</f>
        <v/>
      </c>
      <c r="W176" s="43">
        <f>IFERROR(VLOOKUP(I176,'Section Master'!$A$14:$J$100,5,FALSE()),0)</f>
        <v>0</v>
      </c>
      <c r="X176" s="44"/>
      <c r="Y176" s="42" t="str">
        <f>IF(I176="","",IF(V176="Below threshold",0,ROUND(IF(IFERROR(VLOOKUP(I176,'Section Master'!$A$14:$J$100,8,FALSE()),"")="Excess over aggregate",MAX(0,S176-MAX(U176,R176)),Q176)*IF(X176&lt;&gt;"",X176,W176),0)))</f>
        <v/>
      </c>
      <c r="Z176" s="39"/>
      <c r="AA176" s="40" t="str">
        <f t="shared" si="33"/>
        <v/>
      </c>
      <c r="AB176" s="39"/>
      <c r="AC176" s="42">
        <f t="shared" si="34"/>
        <v>0</v>
      </c>
      <c r="AD176" s="42">
        <f t="shared" si="35"/>
        <v>0</v>
      </c>
      <c r="AE176" s="42">
        <f t="shared" si="36"/>
        <v>0</v>
      </c>
      <c r="AF176" s="37"/>
      <c r="AG176" s="38" t="str">
        <f t="shared" si="37"/>
        <v/>
      </c>
      <c r="AH176" s="38" t="str">
        <f t="shared" si="38"/>
        <v/>
      </c>
      <c r="AI176" s="37"/>
    </row>
    <row r="177" spans="1:35" ht="14.25" customHeight="1" x14ac:dyDescent="0.25">
      <c r="A177" s="31" t="str">
        <f t="shared" si="26"/>
        <v/>
      </c>
      <c r="B177" s="39"/>
      <c r="C177" s="39"/>
      <c r="D177" s="45" t="str">
        <f t="shared" si="27"/>
        <v/>
      </c>
      <c r="E177" s="31" t="str">
        <f t="shared" si="28"/>
        <v/>
      </c>
      <c r="F177" s="31" t="str">
        <f t="shared" si="29"/>
        <v/>
      </c>
      <c r="G177" s="37"/>
      <c r="H177" s="31" t="str">
        <f>IFERROR(VLOOKUP(G177,'Vendor Master'!$A$14:$I$213,2,FALSE()),"")</f>
        <v/>
      </c>
      <c r="I177" s="37"/>
      <c r="J177" s="41"/>
      <c r="K177" s="41"/>
      <c r="L177" s="41"/>
      <c r="M177" s="33">
        <f t="shared" si="30"/>
        <v>0</v>
      </c>
      <c r="N177" s="37"/>
      <c r="O177" s="37" t="s">
        <v>370</v>
      </c>
      <c r="P177" s="41"/>
      <c r="Q177" s="33">
        <f t="shared" si="31"/>
        <v>0</v>
      </c>
      <c r="R177" s="33">
        <f>IF(ROW()=14,0,IF(OR(G177="",I177="",D177=""),0,SUMIFS($Q$14:Q176,$G$14:G176,G177,$I$14:I176,I177,$D$14:D176,"&gt;="&amp;DATE(IF(MONTH(D177)&gt;=4,YEAR(D177),YEAR(D177)-1),4,1),$D$14:D176,"&lt;"&amp;DATE(IF(MONTH(D177)&gt;=4,YEAR(D177)+1,YEAR(D177)),4,1))))</f>
        <v>0</v>
      </c>
      <c r="S177" s="33">
        <f t="shared" si="32"/>
        <v>0</v>
      </c>
      <c r="T177" s="33">
        <f>IFERROR(VLOOKUP(I177,'Section Master'!$A$14:$J$100,6,FALSE()),0)</f>
        <v>0</v>
      </c>
      <c r="U177" s="33">
        <f>IFERROR(VLOOKUP(I177,'Section Master'!$A$14:$J$100,7,FALSE()),0)</f>
        <v>0</v>
      </c>
      <c r="V177" s="31" t="str">
        <f>IF(I177="","",IFERROR(IF(VLOOKUP(I177,'Section Master'!$A$14:$J$100,8,FALSE())="Excess over aggregate",IF(S177&gt;U177,"Threshold exceeded","Below threshold"),IF(VLOOKUP(I177,'Section Master'!$A$14:$J$100,8,FALSE())="Single or aggregate gate",IF(OR(Q177&gt;T177,S177&gt;U177),"Threshold exceeded","Below threshold"),IF(VLOOKUP(I177,'Section Master'!$A$14:$J$100,8,FALSE())="Aggregate gate",IF(S177&gt;U177,"Threshold exceeded","Below threshold"),IF(VLOOKUP(I177,'Section Master'!$A$14:$J$100,8,FALSE())="No threshold","Applicable","Manual review")))),"Manual review"))</f>
        <v/>
      </c>
      <c r="W177" s="46">
        <f>IFERROR(VLOOKUP(I177,'Section Master'!$A$14:$J$100,5,FALSE()),0)</f>
        <v>0</v>
      </c>
      <c r="X177" s="44"/>
      <c r="Y177" s="33" t="str">
        <f>IF(I177="","",IF(V177="Below threshold",0,ROUND(IF(IFERROR(VLOOKUP(I177,'Section Master'!$A$14:$J$100,8,FALSE()),"")="Excess over aggregate",MAX(0,S177-MAX(U177,R177)),Q177)*IF(X177&lt;&gt;"",X177,W177),0)))</f>
        <v/>
      </c>
      <c r="Z177" s="39"/>
      <c r="AA177" s="45" t="str">
        <f t="shared" si="33"/>
        <v/>
      </c>
      <c r="AB177" s="39"/>
      <c r="AC177" s="33">
        <f t="shared" si="34"/>
        <v>0</v>
      </c>
      <c r="AD177" s="33">
        <f t="shared" si="35"/>
        <v>0</v>
      </c>
      <c r="AE177" s="33">
        <f t="shared" si="36"/>
        <v>0</v>
      </c>
      <c r="AF177" s="37"/>
      <c r="AG177" s="31" t="str">
        <f t="shared" si="37"/>
        <v/>
      </c>
      <c r="AH177" s="31" t="str">
        <f t="shared" si="38"/>
        <v/>
      </c>
      <c r="AI177" s="37"/>
    </row>
    <row r="178" spans="1:35" ht="14.25" customHeight="1" x14ac:dyDescent="0.25">
      <c r="A178" s="38" t="str">
        <f t="shared" si="26"/>
        <v/>
      </c>
      <c r="B178" s="39"/>
      <c r="C178" s="39"/>
      <c r="D178" s="40" t="str">
        <f t="shared" si="27"/>
        <v/>
      </c>
      <c r="E178" s="38" t="str">
        <f t="shared" si="28"/>
        <v/>
      </c>
      <c r="F178" s="38" t="str">
        <f t="shared" si="29"/>
        <v/>
      </c>
      <c r="G178" s="37"/>
      <c r="H178" s="38" t="str">
        <f>IFERROR(VLOOKUP(G178,'Vendor Master'!$A$14:$I$213,2,FALSE()),"")</f>
        <v/>
      </c>
      <c r="I178" s="37"/>
      <c r="J178" s="41"/>
      <c r="K178" s="41"/>
      <c r="L178" s="41"/>
      <c r="M178" s="42">
        <f t="shared" si="30"/>
        <v>0</v>
      </c>
      <c r="N178" s="37"/>
      <c r="O178" s="37" t="s">
        <v>370</v>
      </c>
      <c r="P178" s="41"/>
      <c r="Q178" s="42">
        <f t="shared" si="31"/>
        <v>0</v>
      </c>
      <c r="R178" s="42">
        <f>IF(ROW()=14,0,IF(OR(G178="",I178="",D178=""),0,SUMIFS($Q$14:Q177,$G$14:G177,G178,$I$14:I177,I178,$D$14:D177,"&gt;="&amp;DATE(IF(MONTH(D178)&gt;=4,YEAR(D178),YEAR(D178)-1),4,1),$D$14:D177,"&lt;"&amp;DATE(IF(MONTH(D178)&gt;=4,YEAR(D178)+1,YEAR(D178)),4,1))))</f>
        <v>0</v>
      </c>
      <c r="S178" s="42">
        <f t="shared" si="32"/>
        <v>0</v>
      </c>
      <c r="T178" s="42">
        <f>IFERROR(VLOOKUP(I178,'Section Master'!$A$14:$J$100,6,FALSE()),0)</f>
        <v>0</v>
      </c>
      <c r="U178" s="42">
        <f>IFERROR(VLOOKUP(I178,'Section Master'!$A$14:$J$100,7,FALSE()),0)</f>
        <v>0</v>
      </c>
      <c r="V178" s="38" t="str">
        <f>IF(I178="","",IFERROR(IF(VLOOKUP(I178,'Section Master'!$A$14:$J$100,8,FALSE())="Excess over aggregate",IF(S178&gt;U178,"Threshold exceeded","Below threshold"),IF(VLOOKUP(I178,'Section Master'!$A$14:$J$100,8,FALSE())="Single or aggregate gate",IF(OR(Q178&gt;T178,S178&gt;U178),"Threshold exceeded","Below threshold"),IF(VLOOKUP(I178,'Section Master'!$A$14:$J$100,8,FALSE())="Aggregate gate",IF(S178&gt;U178,"Threshold exceeded","Below threshold"),IF(VLOOKUP(I178,'Section Master'!$A$14:$J$100,8,FALSE())="No threshold","Applicable","Manual review")))),"Manual review"))</f>
        <v/>
      </c>
      <c r="W178" s="43">
        <f>IFERROR(VLOOKUP(I178,'Section Master'!$A$14:$J$100,5,FALSE()),0)</f>
        <v>0</v>
      </c>
      <c r="X178" s="44"/>
      <c r="Y178" s="42" t="str">
        <f>IF(I178="","",IF(V178="Below threshold",0,ROUND(IF(IFERROR(VLOOKUP(I178,'Section Master'!$A$14:$J$100,8,FALSE()),"")="Excess over aggregate",MAX(0,S178-MAX(U178,R178)),Q178)*IF(X178&lt;&gt;"",X178,W178),0)))</f>
        <v/>
      </c>
      <c r="Z178" s="39"/>
      <c r="AA178" s="40" t="str">
        <f t="shared" si="33"/>
        <v/>
      </c>
      <c r="AB178" s="39"/>
      <c r="AC178" s="42">
        <f t="shared" si="34"/>
        <v>0</v>
      </c>
      <c r="AD178" s="42">
        <f t="shared" si="35"/>
        <v>0</v>
      </c>
      <c r="AE178" s="42">
        <f t="shared" si="36"/>
        <v>0</v>
      </c>
      <c r="AF178" s="37"/>
      <c r="AG178" s="38" t="str">
        <f t="shared" si="37"/>
        <v/>
      </c>
      <c r="AH178" s="38" t="str">
        <f t="shared" si="38"/>
        <v/>
      </c>
      <c r="AI178" s="37"/>
    </row>
    <row r="179" spans="1:35" ht="14.25" customHeight="1" x14ac:dyDescent="0.25">
      <c r="A179" s="31" t="str">
        <f t="shared" si="26"/>
        <v/>
      </c>
      <c r="B179" s="39"/>
      <c r="C179" s="39"/>
      <c r="D179" s="45" t="str">
        <f t="shared" si="27"/>
        <v/>
      </c>
      <c r="E179" s="31" t="str">
        <f t="shared" si="28"/>
        <v/>
      </c>
      <c r="F179" s="31" t="str">
        <f t="shared" si="29"/>
        <v/>
      </c>
      <c r="G179" s="37"/>
      <c r="H179" s="31" t="str">
        <f>IFERROR(VLOOKUP(G179,'Vendor Master'!$A$14:$I$213,2,FALSE()),"")</f>
        <v/>
      </c>
      <c r="I179" s="37"/>
      <c r="J179" s="41"/>
      <c r="K179" s="41"/>
      <c r="L179" s="41"/>
      <c r="M179" s="33">
        <f t="shared" si="30"/>
        <v>0</v>
      </c>
      <c r="N179" s="37"/>
      <c r="O179" s="37" t="s">
        <v>370</v>
      </c>
      <c r="P179" s="41"/>
      <c r="Q179" s="33">
        <f t="shared" si="31"/>
        <v>0</v>
      </c>
      <c r="R179" s="33">
        <f>IF(ROW()=14,0,IF(OR(G179="",I179="",D179=""),0,SUMIFS($Q$14:Q178,$G$14:G178,G179,$I$14:I178,I179,$D$14:D178,"&gt;="&amp;DATE(IF(MONTH(D179)&gt;=4,YEAR(D179),YEAR(D179)-1),4,1),$D$14:D178,"&lt;"&amp;DATE(IF(MONTH(D179)&gt;=4,YEAR(D179)+1,YEAR(D179)),4,1))))</f>
        <v>0</v>
      </c>
      <c r="S179" s="33">
        <f t="shared" si="32"/>
        <v>0</v>
      </c>
      <c r="T179" s="33">
        <f>IFERROR(VLOOKUP(I179,'Section Master'!$A$14:$J$100,6,FALSE()),0)</f>
        <v>0</v>
      </c>
      <c r="U179" s="33">
        <f>IFERROR(VLOOKUP(I179,'Section Master'!$A$14:$J$100,7,FALSE()),0)</f>
        <v>0</v>
      </c>
      <c r="V179" s="31" t="str">
        <f>IF(I179="","",IFERROR(IF(VLOOKUP(I179,'Section Master'!$A$14:$J$100,8,FALSE())="Excess over aggregate",IF(S179&gt;U179,"Threshold exceeded","Below threshold"),IF(VLOOKUP(I179,'Section Master'!$A$14:$J$100,8,FALSE())="Single or aggregate gate",IF(OR(Q179&gt;T179,S179&gt;U179),"Threshold exceeded","Below threshold"),IF(VLOOKUP(I179,'Section Master'!$A$14:$J$100,8,FALSE())="Aggregate gate",IF(S179&gt;U179,"Threshold exceeded","Below threshold"),IF(VLOOKUP(I179,'Section Master'!$A$14:$J$100,8,FALSE())="No threshold","Applicable","Manual review")))),"Manual review"))</f>
        <v/>
      </c>
      <c r="W179" s="46">
        <f>IFERROR(VLOOKUP(I179,'Section Master'!$A$14:$J$100,5,FALSE()),0)</f>
        <v>0</v>
      </c>
      <c r="X179" s="44"/>
      <c r="Y179" s="33" t="str">
        <f>IF(I179="","",IF(V179="Below threshold",0,ROUND(IF(IFERROR(VLOOKUP(I179,'Section Master'!$A$14:$J$100,8,FALSE()),"")="Excess over aggregate",MAX(0,S179-MAX(U179,R179)),Q179)*IF(X179&lt;&gt;"",X179,W179),0)))</f>
        <v/>
      </c>
      <c r="Z179" s="39"/>
      <c r="AA179" s="45" t="str">
        <f t="shared" si="33"/>
        <v/>
      </c>
      <c r="AB179" s="39"/>
      <c r="AC179" s="33">
        <f t="shared" si="34"/>
        <v>0</v>
      </c>
      <c r="AD179" s="33">
        <f t="shared" si="35"/>
        <v>0</v>
      </c>
      <c r="AE179" s="33">
        <f t="shared" si="36"/>
        <v>0</v>
      </c>
      <c r="AF179" s="37"/>
      <c r="AG179" s="31" t="str">
        <f t="shared" si="37"/>
        <v/>
      </c>
      <c r="AH179" s="31" t="str">
        <f t="shared" si="38"/>
        <v/>
      </c>
      <c r="AI179" s="37"/>
    </row>
    <row r="180" spans="1:35" ht="14.25" customHeight="1" x14ac:dyDescent="0.25">
      <c r="A180" s="38" t="str">
        <f t="shared" si="26"/>
        <v/>
      </c>
      <c r="B180" s="39"/>
      <c r="C180" s="39"/>
      <c r="D180" s="40" t="str">
        <f t="shared" si="27"/>
        <v/>
      </c>
      <c r="E180" s="38" t="str">
        <f t="shared" si="28"/>
        <v/>
      </c>
      <c r="F180" s="38" t="str">
        <f t="shared" si="29"/>
        <v/>
      </c>
      <c r="G180" s="37"/>
      <c r="H180" s="38" t="str">
        <f>IFERROR(VLOOKUP(G180,'Vendor Master'!$A$14:$I$213,2,FALSE()),"")</f>
        <v/>
      </c>
      <c r="I180" s="37"/>
      <c r="J180" s="41"/>
      <c r="K180" s="41"/>
      <c r="L180" s="41"/>
      <c r="M180" s="42">
        <f t="shared" si="30"/>
        <v>0</v>
      </c>
      <c r="N180" s="37"/>
      <c r="O180" s="37" t="s">
        <v>370</v>
      </c>
      <c r="P180" s="41"/>
      <c r="Q180" s="42">
        <f t="shared" si="31"/>
        <v>0</v>
      </c>
      <c r="R180" s="42">
        <f>IF(ROW()=14,0,IF(OR(G180="",I180="",D180=""),0,SUMIFS($Q$14:Q179,$G$14:G179,G180,$I$14:I179,I180,$D$14:D179,"&gt;="&amp;DATE(IF(MONTH(D180)&gt;=4,YEAR(D180),YEAR(D180)-1),4,1),$D$14:D179,"&lt;"&amp;DATE(IF(MONTH(D180)&gt;=4,YEAR(D180)+1,YEAR(D180)),4,1))))</f>
        <v>0</v>
      </c>
      <c r="S180" s="42">
        <f t="shared" si="32"/>
        <v>0</v>
      </c>
      <c r="T180" s="42">
        <f>IFERROR(VLOOKUP(I180,'Section Master'!$A$14:$J$100,6,FALSE()),0)</f>
        <v>0</v>
      </c>
      <c r="U180" s="42">
        <f>IFERROR(VLOOKUP(I180,'Section Master'!$A$14:$J$100,7,FALSE()),0)</f>
        <v>0</v>
      </c>
      <c r="V180" s="38" t="str">
        <f>IF(I180="","",IFERROR(IF(VLOOKUP(I180,'Section Master'!$A$14:$J$100,8,FALSE())="Excess over aggregate",IF(S180&gt;U180,"Threshold exceeded","Below threshold"),IF(VLOOKUP(I180,'Section Master'!$A$14:$J$100,8,FALSE())="Single or aggregate gate",IF(OR(Q180&gt;T180,S180&gt;U180),"Threshold exceeded","Below threshold"),IF(VLOOKUP(I180,'Section Master'!$A$14:$J$100,8,FALSE())="Aggregate gate",IF(S180&gt;U180,"Threshold exceeded","Below threshold"),IF(VLOOKUP(I180,'Section Master'!$A$14:$J$100,8,FALSE())="No threshold","Applicable","Manual review")))),"Manual review"))</f>
        <v/>
      </c>
      <c r="W180" s="43">
        <f>IFERROR(VLOOKUP(I180,'Section Master'!$A$14:$J$100,5,FALSE()),0)</f>
        <v>0</v>
      </c>
      <c r="X180" s="44"/>
      <c r="Y180" s="42" t="str">
        <f>IF(I180="","",IF(V180="Below threshold",0,ROUND(IF(IFERROR(VLOOKUP(I180,'Section Master'!$A$14:$J$100,8,FALSE()),"")="Excess over aggregate",MAX(0,S180-MAX(U180,R180)),Q180)*IF(X180&lt;&gt;"",X180,W180),0)))</f>
        <v/>
      </c>
      <c r="Z180" s="39"/>
      <c r="AA180" s="40" t="str">
        <f t="shared" si="33"/>
        <v/>
      </c>
      <c r="AB180" s="39"/>
      <c r="AC180" s="42">
        <f t="shared" si="34"/>
        <v>0</v>
      </c>
      <c r="AD180" s="42">
        <f t="shared" si="35"/>
        <v>0</v>
      </c>
      <c r="AE180" s="42">
        <f t="shared" si="36"/>
        <v>0</v>
      </c>
      <c r="AF180" s="37"/>
      <c r="AG180" s="38" t="str">
        <f t="shared" si="37"/>
        <v/>
      </c>
      <c r="AH180" s="38" t="str">
        <f t="shared" si="38"/>
        <v/>
      </c>
      <c r="AI180" s="37"/>
    </row>
    <row r="181" spans="1:35" ht="14.25" customHeight="1" x14ac:dyDescent="0.25">
      <c r="A181" s="31" t="str">
        <f t="shared" si="26"/>
        <v/>
      </c>
      <c r="B181" s="39"/>
      <c r="C181" s="39"/>
      <c r="D181" s="45" t="str">
        <f t="shared" si="27"/>
        <v/>
      </c>
      <c r="E181" s="31" t="str">
        <f t="shared" si="28"/>
        <v/>
      </c>
      <c r="F181" s="31" t="str">
        <f t="shared" si="29"/>
        <v/>
      </c>
      <c r="G181" s="37"/>
      <c r="H181" s="31" t="str">
        <f>IFERROR(VLOOKUP(G181,'Vendor Master'!$A$14:$I$213,2,FALSE()),"")</f>
        <v/>
      </c>
      <c r="I181" s="37"/>
      <c r="J181" s="41"/>
      <c r="K181" s="41"/>
      <c r="L181" s="41"/>
      <c r="M181" s="33">
        <f t="shared" si="30"/>
        <v>0</v>
      </c>
      <c r="N181" s="37"/>
      <c r="O181" s="37" t="s">
        <v>370</v>
      </c>
      <c r="P181" s="41"/>
      <c r="Q181" s="33">
        <f t="shared" si="31"/>
        <v>0</v>
      </c>
      <c r="R181" s="33">
        <f>IF(ROW()=14,0,IF(OR(G181="",I181="",D181=""),0,SUMIFS($Q$14:Q180,$G$14:G180,G181,$I$14:I180,I181,$D$14:D180,"&gt;="&amp;DATE(IF(MONTH(D181)&gt;=4,YEAR(D181),YEAR(D181)-1),4,1),$D$14:D180,"&lt;"&amp;DATE(IF(MONTH(D181)&gt;=4,YEAR(D181)+1,YEAR(D181)),4,1))))</f>
        <v>0</v>
      </c>
      <c r="S181" s="33">
        <f t="shared" si="32"/>
        <v>0</v>
      </c>
      <c r="T181" s="33">
        <f>IFERROR(VLOOKUP(I181,'Section Master'!$A$14:$J$100,6,FALSE()),0)</f>
        <v>0</v>
      </c>
      <c r="U181" s="33">
        <f>IFERROR(VLOOKUP(I181,'Section Master'!$A$14:$J$100,7,FALSE()),0)</f>
        <v>0</v>
      </c>
      <c r="V181" s="31" t="str">
        <f>IF(I181="","",IFERROR(IF(VLOOKUP(I181,'Section Master'!$A$14:$J$100,8,FALSE())="Excess over aggregate",IF(S181&gt;U181,"Threshold exceeded","Below threshold"),IF(VLOOKUP(I181,'Section Master'!$A$14:$J$100,8,FALSE())="Single or aggregate gate",IF(OR(Q181&gt;T181,S181&gt;U181),"Threshold exceeded","Below threshold"),IF(VLOOKUP(I181,'Section Master'!$A$14:$J$100,8,FALSE())="Aggregate gate",IF(S181&gt;U181,"Threshold exceeded","Below threshold"),IF(VLOOKUP(I181,'Section Master'!$A$14:$J$100,8,FALSE())="No threshold","Applicable","Manual review")))),"Manual review"))</f>
        <v/>
      </c>
      <c r="W181" s="46">
        <f>IFERROR(VLOOKUP(I181,'Section Master'!$A$14:$J$100,5,FALSE()),0)</f>
        <v>0</v>
      </c>
      <c r="X181" s="44"/>
      <c r="Y181" s="33" t="str">
        <f>IF(I181="","",IF(V181="Below threshold",0,ROUND(IF(IFERROR(VLOOKUP(I181,'Section Master'!$A$14:$J$100,8,FALSE()),"")="Excess over aggregate",MAX(0,S181-MAX(U181,R181)),Q181)*IF(X181&lt;&gt;"",X181,W181),0)))</f>
        <v/>
      </c>
      <c r="Z181" s="39"/>
      <c r="AA181" s="45" t="str">
        <f t="shared" si="33"/>
        <v/>
      </c>
      <c r="AB181" s="39"/>
      <c r="AC181" s="33">
        <f t="shared" si="34"/>
        <v>0</v>
      </c>
      <c r="AD181" s="33">
        <f t="shared" si="35"/>
        <v>0</v>
      </c>
      <c r="AE181" s="33">
        <f t="shared" si="36"/>
        <v>0</v>
      </c>
      <c r="AF181" s="37"/>
      <c r="AG181" s="31" t="str">
        <f t="shared" si="37"/>
        <v/>
      </c>
      <c r="AH181" s="31" t="str">
        <f t="shared" si="38"/>
        <v/>
      </c>
      <c r="AI181" s="37"/>
    </row>
    <row r="182" spans="1:35" ht="14.25" customHeight="1" x14ac:dyDescent="0.25">
      <c r="A182" s="38" t="str">
        <f t="shared" si="26"/>
        <v/>
      </c>
      <c r="B182" s="39"/>
      <c r="C182" s="39"/>
      <c r="D182" s="40" t="str">
        <f t="shared" si="27"/>
        <v/>
      </c>
      <c r="E182" s="38" t="str">
        <f t="shared" si="28"/>
        <v/>
      </c>
      <c r="F182" s="38" t="str">
        <f t="shared" si="29"/>
        <v/>
      </c>
      <c r="G182" s="37"/>
      <c r="H182" s="38" t="str">
        <f>IFERROR(VLOOKUP(G182,'Vendor Master'!$A$14:$I$213,2,FALSE()),"")</f>
        <v/>
      </c>
      <c r="I182" s="37"/>
      <c r="J182" s="41"/>
      <c r="K182" s="41"/>
      <c r="L182" s="41"/>
      <c r="M182" s="42">
        <f t="shared" si="30"/>
        <v>0</v>
      </c>
      <c r="N182" s="37"/>
      <c r="O182" s="37" t="s">
        <v>370</v>
      </c>
      <c r="P182" s="41"/>
      <c r="Q182" s="42">
        <f t="shared" si="31"/>
        <v>0</v>
      </c>
      <c r="R182" s="42">
        <f>IF(ROW()=14,0,IF(OR(G182="",I182="",D182=""),0,SUMIFS($Q$14:Q181,$G$14:G181,G182,$I$14:I181,I182,$D$14:D181,"&gt;="&amp;DATE(IF(MONTH(D182)&gt;=4,YEAR(D182),YEAR(D182)-1),4,1),$D$14:D181,"&lt;"&amp;DATE(IF(MONTH(D182)&gt;=4,YEAR(D182)+1,YEAR(D182)),4,1))))</f>
        <v>0</v>
      </c>
      <c r="S182" s="42">
        <f t="shared" si="32"/>
        <v>0</v>
      </c>
      <c r="T182" s="42">
        <f>IFERROR(VLOOKUP(I182,'Section Master'!$A$14:$J$100,6,FALSE()),0)</f>
        <v>0</v>
      </c>
      <c r="U182" s="42">
        <f>IFERROR(VLOOKUP(I182,'Section Master'!$A$14:$J$100,7,FALSE()),0)</f>
        <v>0</v>
      </c>
      <c r="V182" s="38" t="str">
        <f>IF(I182="","",IFERROR(IF(VLOOKUP(I182,'Section Master'!$A$14:$J$100,8,FALSE())="Excess over aggregate",IF(S182&gt;U182,"Threshold exceeded","Below threshold"),IF(VLOOKUP(I182,'Section Master'!$A$14:$J$100,8,FALSE())="Single or aggregate gate",IF(OR(Q182&gt;T182,S182&gt;U182),"Threshold exceeded","Below threshold"),IF(VLOOKUP(I182,'Section Master'!$A$14:$J$100,8,FALSE())="Aggregate gate",IF(S182&gt;U182,"Threshold exceeded","Below threshold"),IF(VLOOKUP(I182,'Section Master'!$A$14:$J$100,8,FALSE())="No threshold","Applicable","Manual review")))),"Manual review"))</f>
        <v/>
      </c>
      <c r="W182" s="43">
        <f>IFERROR(VLOOKUP(I182,'Section Master'!$A$14:$J$100,5,FALSE()),0)</f>
        <v>0</v>
      </c>
      <c r="X182" s="44"/>
      <c r="Y182" s="42" t="str">
        <f>IF(I182="","",IF(V182="Below threshold",0,ROUND(IF(IFERROR(VLOOKUP(I182,'Section Master'!$A$14:$J$100,8,FALSE()),"")="Excess over aggregate",MAX(0,S182-MAX(U182,R182)),Q182)*IF(X182&lt;&gt;"",X182,W182),0)))</f>
        <v/>
      </c>
      <c r="Z182" s="39"/>
      <c r="AA182" s="40" t="str">
        <f t="shared" si="33"/>
        <v/>
      </c>
      <c r="AB182" s="39"/>
      <c r="AC182" s="42">
        <f t="shared" si="34"/>
        <v>0</v>
      </c>
      <c r="AD182" s="42">
        <f t="shared" si="35"/>
        <v>0</v>
      </c>
      <c r="AE182" s="42">
        <f t="shared" si="36"/>
        <v>0</v>
      </c>
      <c r="AF182" s="37"/>
      <c r="AG182" s="38" t="str">
        <f t="shared" si="37"/>
        <v/>
      </c>
      <c r="AH182" s="38" t="str">
        <f t="shared" si="38"/>
        <v/>
      </c>
      <c r="AI182" s="37"/>
    </row>
    <row r="183" spans="1:35" ht="14.25" customHeight="1" x14ac:dyDescent="0.25">
      <c r="A183" s="31" t="str">
        <f t="shared" si="26"/>
        <v/>
      </c>
      <c r="B183" s="39"/>
      <c r="C183" s="39"/>
      <c r="D183" s="45" t="str">
        <f t="shared" si="27"/>
        <v/>
      </c>
      <c r="E183" s="31" t="str">
        <f t="shared" si="28"/>
        <v/>
      </c>
      <c r="F183" s="31" t="str">
        <f t="shared" si="29"/>
        <v/>
      </c>
      <c r="G183" s="37"/>
      <c r="H183" s="31" t="str">
        <f>IFERROR(VLOOKUP(G183,'Vendor Master'!$A$14:$I$213,2,FALSE()),"")</f>
        <v/>
      </c>
      <c r="I183" s="37"/>
      <c r="J183" s="41"/>
      <c r="K183" s="41"/>
      <c r="L183" s="41"/>
      <c r="M183" s="33">
        <f t="shared" si="30"/>
        <v>0</v>
      </c>
      <c r="N183" s="37"/>
      <c r="O183" s="37" t="s">
        <v>370</v>
      </c>
      <c r="P183" s="41"/>
      <c r="Q183" s="33">
        <f t="shared" si="31"/>
        <v>0</v>
      </c>
      <c r="R183" s="33">
        <f>IF(ROW()=14,0,IF(OR(G183="",I183="",D183=""),0,SUMIFS($Q$14:Q182,$G$14:G182,G183,$I$14:I182,I183,$D$14:D182,"&gt;="&amp;DATE(IF(MONTH(D183)&gt;=4,YEAR(D183),YEAR(D183)-1),4,1),$D$14:D182,"&lt;"&amp;DATE(IF(MONTH(D183)&gt;=4,YEAR(D183)+1,YEAR(D183)),4,1))))</f>
        <v>0</v>
      </c>
      <c r="S183" s="33">
        <f t="shared" si="32"/>
        <v>0</v>
      </c>
      <c r="T183" s="33">
        <f>IFERROR(VLOOKUP(I183,'Section Master'!$A$14:$J$100,6,FALSE()),0)</f>
        <v>0</v>
      </c>
      <c r="U183" s="33">
        <f>IFERROR(VLOOKUP(I183,'Section Master'!$A$14:$J$100,7,FALSE()),0)</f>
        <v>0</v>
      </c>
      <c r="V183" s="31" t="str">
        <f>IF(I183="","",IFERROR(IF(VLOOKUP(I183,'Section Master'!$A$14:$J$100,8,FALSE())="Excess over aggregate",IF(S183&gt;U183,"Threshold exceeded","Below threshold"),IF(VLOOKUP(I183,'Section Master'!$A$14:$J$100,8,FALSE())="Single or aggregate gate",IF(OR(Q183&gt;T183,S183&gt;U183),"Threshold exceeded","Below threshold"),IF(VLOOKUP(I183,'Section Master'!$A$14:$J$100,8,FALSE())="Aggregate gate",IF(S183&gt;U183,"Threshold exceeded","Below threshold"),IF(VLOOKUP(I183,'Section Master'!$A$14:$J$100,8,FALSE())="No threshold","Applicable","Manual review")))),"Manual review"))</f>
        <v/>
      </c>
      <c r="W183" s="46">
        <f>IFERROR(VLOOKUP(I183,'Section Master'!$A$14:$J$100,5,FALSE()),0)</f>
        <v>0</v>
      </c>
      <c r="X183" s="44"/>
      <c r="Y183" s="33" t="str">
        <f>IF(I183="","",IF(V183="Below threshold",0,ROUND(IF(IFERROR(VLOOKUP(I183,'Section Master'!$A$14:$J$100,8,FALSE()),"")="Excess over aggregate",MAX(0,S183-MAX(U183,R183)),Q183)*IF(X183&lt;&gt;"",X183,W183),0)))</f>
        <v/>
      </c>
      <c r="Z183" s="39"/>
      <c r="AA183" s="45" t="str">
        <f t="shared" si="33"/>
        <v/>
      </c>
      <c r="AB183" s="39"/>
      <c r="AC183" s="33">
        <f t="shared" si="34"/>
        <v>0</v>
      </c>
      <c r="AD183" s="33">
        <f t="shared" si="35"/>
        <v>0</v>
      </c>
      <c r="AE183" s="33">
        <f t="shared" si="36"/>
        <v>0</v>
      </c>
      <c r="AF183" s="37"/>
      <c r="AG183" s="31" t="str">
        <f t="shared" si="37"/>
        <v/>
      </c>
      <c r="AH183" s="31" t="str">
        <f t="shared" si="38"/>
        <v/>
      </c>
      <c r="AI183" s="37"/>
    </row>
    <row r="184" spans="1:35" ht="14.25" customHeight="1" x14ac:dyDescent="0.25">
      <c r="A184" s="38" t="str">
        <f t="shared" si="26"/>
        <v/>
      </c>
      <c r="B184" s="39"/>
      <c r="C184" s="39"/>
      <c r="D184" s="40" t="str">
        <f t="shared" si="27"/>
        <v/>
      </c>
      <c r="E184" s="38" t="str">
        <f t="shared" si="28"/>
        <v/>
      </c>
      <c r="F184" s="38" t="str">
        <f t="shared" si="29"/>
        <v/>
      </c>
      <c r="G184" s="37"/>
      <c r="H184" s="38" t="str">
        <f>IFERROR(VLOOKUP(G184,'Vendor Master'!$A$14:$I$213,2,FALSE()),"")</f>
        <v/>
      </c>
      <c r="I184" s="37"/>
      <c r="J184" s="41"/>
      <c r="K184" s="41"/>
      <c r="L184" s="41"/>
      <c r="M184" s="42">
        <f t="shared" si="30"/>
        <v>0</v>
      </c>
      <c r="N184" s="37"/>
      <c r="O184" s="37" t="s">
        <v>370</v>
      </c>
      <c r="P184" s="41"/>
      <c r="Q184" s="42">
        <f t="shared" si="31"/>
        <v>0</v>
      </c>
      <c r="R184" s="42">
        <f>IF(ROW()=14,0,IF(OR(G184="",I184="",D184=""),0,SUMIFS($Q$14:Q183,$G$14:G183,G184,$I$14:I183,I184,$D$14:D183,"&gt;="&amp;DATE(IF(MONTH(D184)&gt;=4,YEAR(D184),YEAR(D184)-1),4,1),$D$14:D183,"&lt;"&amp;DATE(IF(MONTH(D184)&gt;=4,YEAR(D184)+1,YEAR(D184)),4,1))))</f>
        <v>0</v>
      </c>
      <c r="S184" s="42">
        <f t="shared" si="32"/>
        <v>0</v>
      </c>
      <c r="T184" s="42">
        <f>IFERROR(VLOOKUP(I184,'Section Master'!$A$14:$J$100,6,FALSE()),0)</f>
        <v>0</v>
      </c>
      <c r="U184" s="42">
        <f>IFERROR(VLOOKUP(I184,'Section Master'!$A$14:$J$100,7,FALSE()),0)</f>
        <v>0</v>
      </c>
      <c r="V184" s="38" t="str">
        <f>IF(I184="","",IFERROR(IF(VLOOKUP(I184,'Section Master'!$A$14:$J$100,8,FALSE())="Excess over aggregate",IF(S184&gt;U184,"Threshold exceeded","Below threshold"),IF(VLOOKUP(I184,'Section Master'!$A$14:$J$100,8,FALSE())="Single or aggregate gate",IF(OR(Q184&gt;T184,S184&gt;U184),"Threshold exceeded","Below threshold"),IF(VLOOKUP(I184,'Section Master'!$A$14:$J$100,8,FALSE())="Aggregate gate",IF(S184&gt;U184,"Threshold exceeded","Below threshold"),IF(VLOOKUP(I184,'Section Master'!$A$14:$J$100,8,FALSE())="No threshold","Applicable","Manual review")))),"Manual review"))</f>
        <v/>
      </c>
      <c r="W184" s="43">
        <f>IFERROR(VLOOKUP(I184,'Section Master'!$A$14:$J$100,5,FALSE()),0)</f>
        <v>0</v>
      </c>
      <c r="X184" s="44"/>
      <c r="Y184" s="42" t="str">
        <f>IF(I184="","",IF(V184="Below threshold",0,ROUND(IF(IFERROR(VLOOKUP(I184,'Section Master'!$A$14:$J$100,8,FALSE()),"")="Excess over aggregate",MAX(0,S184-MAX(U184,R184)),Q184)*IF(X184&lt;&gt;"",X184,W184),0)))</f>
        <v/>
      </c>
      <c r="Z184" s="39"/>
      <c r="AA184" s="40" t="str">
        <f t="shared" si="33"/>
        <v/>
      </c>
      <c r="AB184" s="39"/>
      <c r="AC184" s="42">
        <f t="shared" si="34"/>
        <v>0</v>
      </c>
      <c r="AD184" s="42">
        <f t="shared" si="35"/>
        <v>0</v>
      </c>
      <c r="AE184" s="42">
        <f t="shared" si="36"/>
        <v>0</v>
      </c>
      <c r="AF184" s="37"/>
      <c r="AG184" s="38" t="str">
        <f t="shared" si="37"/>
        <v/>
      </c>
      <c r="AH184" s="38" t="str">
        <f t="shared" si="38"/>
        <v/>
      </c>
      <c r="AI184" s="37"/>
    </row>
    <row r="185" spans="1:35" ht="14.25" customHeight="1" x14ac:dyDescent="0.25">
      <c r="A185" s="31" t="str">
        <f t="shared" si="26"/>
        <v/>
      </c>
      <c r="B185" s="39"/>
      <c r="C185" s="39"/>
      <c r="D185" s="45" t="str">
        <f t="shared" si="27"/>
        <v/>
      </c>
      <c r="E185" s="31" t="str">
        <f t="shared" si="28"/>
        <v/>
      </c>
      <c r="F185" s="31" t="str">
        <f t="shared" si="29"/>
        <v/>
      </c>
      <c r="G185" s="37"/>
      <c r="H185" s="31" t="str">
        <f>IFERROR(VLOOKUP(G185,'Vendor Master'!$A$14:$I$213,2,FALSE()),"")</f>
        <v/>
      </c>
      <c r="I185" s="37"/>
      <c r="J185" s="41"/>
      <c r="K185" s="41"/>
      <c r="L185" s="41"/>
      <c r="M185" s="33">
        <f t="shared" si="30"/>
        <v>0</v>
      </c>
      <c r="N185" s="37"/>
      <c r="O185" s="37" t="s">
        <v>370</v>
      </c>
      <c r="P185" s="41"/>
      <c r="Q185" s="33">
        <f t="shared" si="31"/>
        <v>0</v>
      </c>
      <c r="R185" s="33">
        <f>IF(ROW()=14,0,IF(OR(G185="",I185="",D185=""),0,SUMIFS($Q$14:Q184,$G$14:G184,G185,$I$14:I184,I185,$D$14:D184,"&gt;="&amp;DATE(IF(MONTH(D185)&gt;=4,YEAR(D185),YEAR(D185)-1),4,1),$D$14:D184,"&lt;"&amp;DATE(IF(MONTH(D185)&gt;=4,YEAR(D185)+1,YEAR(D185)),4,1))))</f>
        <v>0</v>
      </c>
      <c r="S185" s="33">
        <f t="shared" si="32"/>
        <v>0</v>
      </c>
      <c r="T185" s="33">
        <f>IFERROR(VLOOKUP(I185,'Section Master'!$A$14:$J$100,6,FALSE()),0)</f>
        <v>0</v>
      </c>
      <c r="U185" s="33">
        <f>IFERROR(VLOOKUP(I185,'Section Master'!$A$14:$J$100,7,FALSE()),0)</f>
        <v>0</v>
      </c>
      <c r="V185" s="31" t="str">
        <f>IF(I185="","",IFERROR(IF(VLOOKUP(I185,'Section Master'!$A$14:$J$100,8,FALSE())="Excess over aggregate",IF(S185&gt;U185,"Threshold exceeded","Below threshold"),IF(VLOOKUP(I185,'Section Master'!$A$14:$J$100,8,FALSE())="Single or aggregate gate",IF(OR(Q185&gt;T185,S185&gt;U185),"Threshold exceeded","Below threshold"),IF(VLOOKUP(I185,'Section Master'!$A$14:$J$100,8,FALSE())="Aggregate gate",IF(S185&gt;U185,"Threshold exceeded","Below threshold"),IF(VLOOKUP(I185,'Section Master'!$A$14:$J$100,8,FALSE())="No threshold","Applicable","Manual review")))),"Manual review"))</f>
        <v/>
      </c>
      <c r="W185" s="46">
        <f>IFERROR(VLOOKUP(I185,'Section Master'!$A$14:$J$100,5,FALSE()),0)</f>
        <v>0</v>
      </c>
      <c r="X185" s="44"/>
      <c r="Y185" s="33" t="str">
        <f>IF(I185="","",IF(V185="Below threshold",0,ROUND(IF(IFERROR(VLOOKUP(I185,'Section Master'!$A$14:$J$100,8,FALSE()),"")="Excess over aggregate",MAX(0,S185-MAX(U185,R185)),Q185)*IF(X185&lt;&gt;"",X185,W185),0)))</f>
        <v/>
      </c>
      <c r="Z185" s="39"/>
      <c r="AA185" s="45" t="str">
        <f t="shared" si="33"/>
        <v/>
      </c>
      <c r="AB185" s="39"/>
      <c r="AC185" s="33">
        <f t="shared" si="34"/>
        <v>0</v>
      </c>
      <c r="AD185" s="33">
        <f t="shared" si="35"/>
        <v>0</v>
      </c>
      <c r="AE185" s="33">
        <f t="shared" si="36"/>
        <v>0</v>
      </c>
      <c r="AF185" s="37"/>
      <c r="AG185" s="31" t="str">
        <f t="shared" si="37"/>
        <v/>
      </c>
      <c r="AH185" s="31" t="str">
        <f t="shared" si="38"/>
        <v/>
      </c>
      <c r="AI185" s="37"/>
    </row>
    <row r="186" spans="1:35" ht="14.25" customHeight="1" x14ac:dyDescent="0.25">
      <c r="A186" s="38" t="str">
        <f t="shared" si="26"/>
        <v/>
      </c>
      <c r="B186" s="39"/>
      <c r="C186" s="39"/>
      <c r="D186" s="40" t="str">
        <f t="shared" si="27"/>
        <v/>
      </c>
      <c r="E186" s="38" t="str">
        <f t="shared" si="28"/>
        <v/>
      </c>
      <c r="F186" s="38" t="str">
        <f t="shared" si="29"/>
        <v/>
      </c>
      <c r="G186" s="37"/>
      <c r="H186" s="38" t="str">
        <f>IFERROR(VLOOKUP(G186,'Vendor Master'!$A$14:$I$213,2,FALSE()),"")</f>
        <v/>
      </c>
      <c r="I186" s="37"/>
      <c r="J186" s="41"/>
      <c r="K186" s="41"/>
      <c r="L186" s="41"/>
      <c r="M186" s="42">
        <f t="shared" si="30"/>
        <v>0</v>
      </c>
      <c r="N186" s="37"/>
      <c r="O186" s="37" t="s">
        <v>370</v>
      </c>
      <c r="P186" s="41"/>
      <c r="Q186" s="42">
        <f t="shared" si="31"/>
        <v>0</v>
      </c>
      <c r="R186" s="42">
        <f>IF(ROW()=14,0,IF(OR(G186="",I186="",D186=""),0,SUMIFS($Q$14:Q185,$G$14:G185,G186,$I$14:I185,I186,$D$14:D185,"&gt;="&amp;DATE(IF(MONTH(D186)&gt;=4,YEAR(D186),YEAR(D186)-1),4,1),$D$14:D185,"&lt;"&amp;DATE(IF(MONTH(D186)&gt;=4,YEAR(D186)+1,YEAR(D186)),4,1))))</f>
        <v>0</v>
      </c>
      <c r="S186" s="42">
        <f t="shared" si="32"/>
        <v>0</v>
      </c>
      <c r="T186" s="42">
        <f>IFERROR(VLOOKUP(I186,'Section Master'!$A$14:$J$100,6,FALSE()),0)</f>
        <v>0</v>
      </c>
      <c r="U186" s="42">
        <f>IFERROR(VLOOKUP(I186,'Section Master'!$A$14:$J$100,7,FALSE()),0)</f>
        <v>0</v>
      </c>
      <c r="V186" s="38" t="str">
        <f>IF(I186="","",IFERROR(IF(VLOOKUP(I186,'Section Master'!$A$14:$J$100,8,FALSE())="Excess over aggregate",IF(S186&gt;U186,"Threshold exceeded","Below threshold"),IF(VLOOKUP(I186,'Section Master'!$A$14:$J$100,8,FALSE())="Single or aggregate gate",IF(OR(Q186&gt;T186,S186&gt;U186),"Threshold exceeded","Below threshold"),IF(VLOOKUP(I186,'Section Master'!$A$14:$J$100,8,FALSE())="Aggregate gate",IF(S186&gt;U186,"Threshold exceeded","Below threshold"),IF(VLOOKUP(I186,'Section Master'!$A$14:$J$100,8,FALSE())="No threshold","Applicable","Manual review")))),"Manual review"))</f>
        <v/>
      </c>
      <c r="W186" s="43">
        <f>IFERROR(VLOOKUP(I186,'Section Master'!$A$14:$J$100,5,FALSE()),0)</f>
        <v>0</v>
      </c>
      <c r="X186" s="44"/>
      <c r="Y186" s="42" t="str">
        <f>IF(I186="","",IF(V186="Below threshold",0,ROUND(IF(IFERROR(VLOOKUP(I186,'Section Master'!$A$14:$J$100,8,FALSE()),"")="Excess over aggregate",MAX(0,S186-MAX(U186,R186)),Q186)*IF(X186&lt;&gt;"",X186,W186),0)))</f>
        <v/>
      </c>
      <c r="Z186" s="39"/>
      <c r="AA186" s="40" t="str">
        <f t="shared" si="33"/>
        <v/>
      </c>
      <c r="AB186" s="39"/>
      <c r="AC186" s="42">
        <f t="shared" si="34"/>
        <v>0</v>
      </c>
      <c r="AD186" s="42">
        <f t="shared" si="35"/>
        <v>0</v>
      </c>
      <c r="AE186" s="42">
        <f t="shared" si="36"/>
        <v>0</v>
      </c>
      <c r="AF186" s="37"/>
      <c r="AG186" s="38" t="str">
        <f t="shared" si="37"/>
        <v/>
      </c>
      <c r="AH186" s="38" t="str">
        <f t="shared" si="38"/>
        <v/>
      </c>
      <c r="AI186" s="37"/>
    </row>
    <row r="187" spans="1:35" ht="14.25" customHeight="1" x14ac:dyDescent="0.25">
      <c r="A187" s="31" t="str">
        <f t="shared" si="26"/>
        <v/>
      </c>
      <c r="B187" s="39"/>
      <c r="C187" s="39"/>
      <c r="D187" s="45" t="str">
        <f t="shared" si="27"/>
        <v/>
      </c>
      <c r="E187" s="31" t="str">
        <f t="shared" si="28"/>
        <v/>
      </c>
      <c r="F187" s="31" t="str">
        <f t="shared" si="29"/>
        <v/>
      </c>
      <c r="G187" s="37"/>
      <c r="H187" s="31" t="str">
        <f>IFERROR(VLOOKUP(G187,'Vendor Master'!$A$14:$I$213,2,FALSE()),"")</f>
        <v/>
      </c>
      <c r="I187" s="37"/>
      <c r="J187" s="41"/>
      <c r="K187" s="41"/>
      <c r="L187" s="41"/>
      <c r="M187" s="33">
        <f t="shared" si="30"/>
        <v>0</v>
      </c>
      <c r="N187" s="37"/>
      <c r="O187" s="37" t="s">
        <v>370</v>
      </c>
      <c r="P187" s="41"/>
      <c r="Q187" s="33">
        <f t="shared" si="31"/>
        <v>0</v>
      </c>
      <c r="R187" s="33">
        <f>IF(ROW()=14,0,IF(OR(G187="",I187="",D187=""),0,SUMIFS($Q$14:Q186,$G$14:G186,G187,$I$14:I186,I187,$D$14:D186,"&gt;="&amp;DATE(IF(MONTH(D187)&gt;=4,YEAR(D187),YEAR(D187)-1),4,1),$D$14:D186,"&lt;"&amp;DATE(IF(MONTH(D187)&gt;=4,YEAR(D187)+1,YEAR(D187)),4,1))))</f>
        <v>0</v>
      </c>
      <c r="S187" s="33">
        <f t="shared" si="32"/>
        <v>0</v>
      </c>
      <c r="T187" s="33">
        <f>IFERROR(VLOOKUP(I187,'Section Master'!$A$14:$J$100,6,FALSE()),0)</f>
        <v>0</v>
      </c>
      <c r="U187" s="33">
        <f>IFERROR(VLOOKUP(I187,'Section Master'!$A$14:$J$100,7,FALSE()),0)</f>
        <v>0</v>
      </c>
      <c r="V187" s="31" t="str">
        <f>IF(I187="","",IFERROR(IF(VLOOKUP(I187,'Section Master'!$A$14:$J$100,8,FALSE())="Excess over aggregate",IF(S187&gt;U187,"Threshold exceeded","Below threshold"),IF(VLOOKUP(I187,'Section Master'!$A$14:$J$100,8,FALSE())="Single or aggregate gate",IF(OR(Q187&gt;T187,S187&gt;U187),"Threshold exceeded","Below threshold"),IF(VLOOKUP(I187,'Section Master'!$A$14:$J$100,8,FALSE())="Aggregate gate",IF(S187&gt;U187,"Threshold exceeded","Below threshold"),IF(VLOOKUP(I187,'Section Master'!$A$14:$J$100,8,FALSE())="No threshold","Applicable","Manual review")))),"Manual review"))</f>
        <v/>
      </c>
      <c r="W187" s="46">
        <f>IFERROR(VLOOKUP(I187,'Section Master'!$A$14:$J$100,5,FALSE()),0)</f>
        <v>0</v>
      </c>
      <c r="X187" s="44"/>
      <c r="Y187" s="33" t="str">
        <f>IF(I187="","",IF(V187="Below threshold",0,ROUND(IF(IFERROR(VLOOKUP(I187,'Section Master'!$A$14:$J$100,8,FALSE()),"")="Excess over aggregate",MAX(0,S187-MAX(U187,R187)),Q187)*IF(X187&lt;&gt;"",X187,W187),0)))</f>
        <v/>
      </c>
      <c r="Z187" s="39"/>
      <c r="AA187" s="45" t="str">
        <f t="shared" si="33"/>
        <v/>
      </c>
      <c r="AB187" s="39"/>
      <c r="AC187" s="33">
        <f t="shared" si="34"/>
        <v>0</v>
      </c>
      <c r="AD187" s="33">
        <f t="shared" si="35"/>
        <v>0</v>
      </c>
      <c r="AE187" s="33">
        <f t="shared" si="36"/>
        <v>0</v>
      </c>
      <c r="AF187" s="37"/>
      <c r="AG187" s="31" t="str">
        <f t="shared" si="37"/>
        <v/>
      </c>
      <c r="AH187" s="31" t="str">
        <f t="shared" si="38"/>
        <v/>
      </c>
      <c r="AI187" s="37"/>
    </row>
    <row r="188" spans="1:35" ht="14.25" customHeight="1" x14ac:dyDescent="0.25">
      <c r="A188" s="38" t="str">
        <f t="shared" si="26"/>
        <v/>
      </c>
      <c r="B188" s="39"/>
      <c r="C188" s="39"/>
      <c r="D188" s="40" t="str">
        <f t="shared" si="27"/>
        <v/>
      </c>
      <c r="E188" s="38" t="str">
        <f t="shared" si="28"/>
        <v/>
      </c>
      <c r="F188" s="38" t="str">
        <f t="shared" si="29"/>
        <v/>
      </c>
      <c r="G188" s="37"/>
      <c r="H188" s="38" t="str">
        <f>IFERROR(VLOOKUP(G188,'Vendor Master'!$A$14:$I$213,2,FALSE()),"")</f>
        <v/>
      </c>
      <c r="I188" s="37"/>
      <c r="J188" s="41"/>
      <c r="K188" s="41"/>
      <c r="L188" s="41"/>
      <c r="M188" s="42">
        <f t="shared" si="30"/>
        <v>0</v>
      </c>
      <c r="N188" s="37"/>
      <c r="O188" s="37" t="s">
        <v>370</v>
      </c>
      <c r="P188" s="41"/>
      <c r="Q188" s="42">
        <f t="shared" si="31"/>
        <v>0</v>
      </c>
      <c r="R188" s="42">
        <f>IF(ROW()=14,0,IF(OR(G188="",I188="",D188=""),0,SUMIFS($Q$14:Q187,$G$14:G187,G188,$I$14:I187,I188,$D$14:D187,"&gt;="&amp;DATE(IF(MONTH(D188)&gt;=4,YEAR(D188),YEAR(D188)-1),4,1),$D$14:D187,"&lt;"&amp;DATE(IF(MONTH(D188)&gt;=4,YEAR(D188)+1,YEAR(D188)),4,1))))</f>
        <v>0</v>
      </c>
      <c r="S188" s="42">
        <f t="shared" si="32"/>
        <v>0</v>
      </c>
      <c r="T188" s="42">
        <f>IFERROR(VLOOKUP(I188,'Section Master'!$A$14:$J$100,6,FALSE()),0)</f>
        <v>0</v>
      </c>
      <c r="U188" s="42">
        <f>IFERROR(VLOOKUP(I188,'Section Master'!$A$14:$J$100,7,FALSE()),0)</f>
        <v>0</v>
      </c>
      <c r="V188" s="38" t="str">
        <f>IF(I188="","",IFERROR(IF(VLOOKUP(I188,'Section Master'!$A$14:$J$100,8,FALSE())="Excess over aggregate",IF(S188&gt;U188,"Threshold exceeded","Below threshold"),IF(VLOOKUP(I188,'Section Master'!$A$14:$J$100,8,FALSE())="Single or aggregate gate",IF(OR(Q188&gt;T188,S188&gt;U188),"Threshold exceeded","Below threshold"),IF(VLOOKUP(I188,'Section Master'!$A$14:$J$100,8,FALSE())="Aggregate gate",IF(S188&gt;U188,"Threshold exceeded","Below threshold"),IF(VLOOKUP(I188,'Section Master'!$A$14:$J$100,8,FALSE())="No threshold","Applicable","Manual review")))),"Manual review"))</f>
        <v/>
      </c>
      <c r="W188" s="43">
        <f>IFERROR(VLOOKUP(I188,'Section Master'!$A$14:$J$100,5,FALSE()),0)</f>
        <v>0</v>
      </c>
      <c r="X188" s="44"/>
      <c r="Y188" s="42" t="str">
        <f>IF(I188="","",IF(V188="Below threshold",0,ROUND(IF(IFERROR(VLOOKUP(I188,'Section Master'!$A$14:$J$100,8,FALSE()),"")="Excess over aggregate",MAX(0,S188-MAX(U188,R188)),Q188)*IF(X188&lt;&gt;"",X188,W188),0)))</f>
        <v/>
      </c>
      <c r="Z188" s="39"/>
      <c r="AA188" s="40" t="str">
        <f t="shared" si="33"/>
        <v/>
      </c>
      <c r="AB188" s="39"/>
      <c r="AC188" s="42">
        <f t="shared" si="34"/>
        <v>0</v>
      </c>
      <c r="AD188" s="42">
        <f t="shared" si="35"/>
        <v>0</v>
      </c>
      <c r="AE188" s="42">
        <f t="shared" si="36"/>
        <v>0</v>
      </c>
      <c r="AF188" s="37"/>
      <c r="AG188" s="38" t="str">
        <f t="shared" si="37"/>
        <v/>
      </c>
      <c r="AH188" s="38" t="str">
        <f t="shared" si="38"/>
        <v/>
      </c>
      <c r="AI188" s="37"/>
    </row>
    <row r="189" spans="1:35" ht="14.25" customHeight="1" x14ac:dyDescent="0.25">
      <c r="A189" s="31" t="str">
        <f t="shared" si="26"/>
        <v/>
      </c>
      <c r="B189" s="39"/>
      <c r="C189" s="39"/>
      <c r="D189" s="45" t="str">
        <f t="shared" si="27"/>
        <v/>
      </c>
      <c r="E189" s="31" t="str">
        <f t="shared" si="28"/>
        <v/>
      </c>
      <c r="F189" s="31" t="str">
        <f t="shared" si="29"/>
        <v/>
      </c>
      <c r="G189" s="37"/>
      <c r="H189" s="31" t="str">
        <f>IFERROR(VLOOKUP(G189,'Vendor Master'!$A$14:$I$213,2,FALSE()),"")</f>
        <v/>
      </c>
      <c r="I189" s="37"/>
      <c r="J189" s="41"/>
      <c r="K189" s="41"/>
      <c r="L189" s="41"/>
      <c r="M189" s="33">
        <f t="shared" si="30"/>
        <v>0</v>
      </c>
      <c r="N189" s="37"/>
      <c r="O189" s="37" t="s">
        <v>370</v>
      </c>
      <c r="P189" s="41"/>
      <c r="Q189" s="33">
        <f t="shared" si="31"/>
        <v>0</v>
      </c>
      <c r="R189" s="33">
        <f>IF(ROW()=14,0,IF(OR(G189="",I189="",D189=""),0,SUMIFS($Q$14:Q188,$G$14:G188,G189,$I$14:I188,I189,$D$14:D188,"&gt;="&amp;DATE(IF(MONTH(D189)&gt;=4,YEAR(D189),YEAR(D189)-1),4,1),$D$14:D188,"&lt;"&amp;DATE(IF(MONTH(D189)&gt;=4,YEAR(D189)+1,YEAR(D189)),4,1))))</f>
        <v>0</v>
      </c>
      <c r="S189" s="33">
        <f t="shared" si="32"/>
        <v>0</v>
      </c>
      <c r="T189" s="33">
        <f>IFERROR(VLOOKUP(I189,'Section Master'!$A$14:$J$100,6,FALSE()),0)</f>
        <v>0</v>
      </c>
      <c r="U189" s="33">
        <f>IFERROR(VLOOKUP(I189,'Section Master'!$A$14:$J$100,7,FALSE()),0)</f>
        <v>0</v>
      </c>
      <c r="V189" s="31" t="str">
        <f>IF(I189="","",IFERROR(IF(VLOOKUP(I189,'Section Master'!$A$14:$J$100,8,FALSE())="Excess over aggregate",IF(S189&gt;U189,"Threshold exceeded","Below threshold"),IF(VLOOKUP(I189,'Section Master'!$A$14:$J$100,8,FALSE())="Single or aggregate gate",IF(OR(Q189&gt;T189,S189&gt;U189),"Threshold exceeded","Below threshold"),IF(VLOOKUP(I189,'Section Master'!$A$14:$J$100,8,FALSE())="Aggregate gate",IF(S189&gt;U189,"Threshold exceeded","Below threshold"),IF(VLOOKUP(I189,'Section Master'!$A$14:$J$100,8,FALSE())="No threshold","Applicable","Manual review")))),"Manual review"))</f>
        <v/>
      </c>
      <c r="W189" s="46">
        <f>IFERROR(VLOOKUP(I189,'Section Master'!$A$14:$J$100,5,FALSE()),0)</f>
        <v>0</v>
      </c>
      <c r="X189" s="44"/>
      <c r="Y189" s="33" t="str">
        <f>IF(I189="","",IF(V189="Below threshold",0,ROUND(IF(IFERROR(VLOOKUP(I189,'Section Master'!$A$14:$J$100,8,FALSE()),"")="Excess over aggregate",MAX(0,S189-MAX(U189,R189)),Q189)*IF(X189&lt;&gt;"",X189,W189),0)))</f>
        <v/>
      </c>
      <c r="Z189" s="39"/>
      <c r="AA189" s="45" t="str">
        <f t="shared" si="33"/>
        <v/>
      </c>
      <c r="AB189" s="39"/>
      <c r="AC189" s="33">
        <f t="shared" si="34"/>
        <v>0</v>
      </c>
      <c r="AD189" s="33">
        <f t="shared" si="35"/>
        <v>0</v>
      </c>
      <c r="AE189" s="33">
        <f t="shared" si="36"/>
        <v>0</v>
      </c>
      <c r="AF189" s="37"/>
      <c r="AG189" s="31" t="str">
        <f t="shared" si="37"/>
        <v/>
      </c>
      <c r="AH189" s="31" t="str">
        <f t="shared" si="38"/>
        <v/>
      </c>
      <c r="AI189" s="37"/>
    </row>
    <row r="190" spans="1:35" ht="14.25" customHeight="1" x14ac:dyDescent="0.25">
      <c r="A190" s="38" t="str">
        <f t="shared" si="26"/>
        <v/>
      </c>
      <c r="B190" s="39"/>
      <c r="C190" s="39"/>
      <c r="D190" s="40" t="str">
        <f t="shared" si="27"/>
        <v/>
      </c>
      <c r="E190" s="38" t="str">
        <f t="shared" si="28"/>
        <v/>
      </c>
      <c r="F190" s="38" t="str">
        <f t="shared" si="29"/>
        <v/>
      </c>
      <c r="G190" s="37"/>
      <c r="H190" s="38" t="str">
        <f>IFERROR(VLOOKUP(G190,'Vendor Master'!$A$14:$I$213,2,FALSE()),"")</f>
        <v/>
      </c>
      <c r="I190" s="37"/>
      <c r="J190" s="41"/>
      <c r="K190" s="41"/>
      <c r="L190" s="41"/>
      <c r="M190" s="42">
        <f t="shared" si="30"/>
        <v>0</v>
      </c>
      <c r="N190" s="37"/>
      <c r="O190" s="37" t="s">
        <v>370</v>
      </c>
      <c r="P190" s="41"/>
      <c r="Q190" s="42">
        <f t="shared" si="31"/>
        <v>0</v>
      </c>
      <c r="R190" s="42">
        <f>IF(ROW()=14,0,IF(OR(G190="",I190="",D190=""),0,SUMIFS($Q$14:Q189,$G$14:G189,G190,$I$14:I189,I190,$D$14:D189,"&gt;="&amp;DATE(IF(MONTH(D190)&gt;=4,YEAR(D190),YEAR(D190)-1),4,1),$D$14:D189,"&lt;"&amp;DATE(IF(MONTH(D190)&gt;=4,YEAR(D190)+1,YEAR(D190)),4,1))))</f>
        <v>0</v>
      </c>
      <c r="S190" s="42">
        <f t="shared" si="32"/>
        <v>0</v>
      </c>
      <c r="T190" s="42">
        <f>IFERROR(VLOOKUP(I190,'Section Master'!$A$14:$J$100,6,FALSE()),0)</f>
        <v>0</v>
      </c>
      <c r="U190" s="42">
        <f>IFERROR(VLOOKUP(I190,'Section Master'!$A$14:$J$100,7,FALSE()),0)</f>
        <v>0</v>
      </c>
      <c r="V190" s="38" t="str">
        <f>IF(I190="","",IFERROR(IF(VLOOKUP(I190,'Section Master'!$A$14:$J$100,8,FALSE())="Excess over aggregate",IF(S190&gt;U190,"Threshold exceeded","Below threshold"),IF(VLOOKUP(I190,'Section Master'!$A$14:$J$100,8,FALSE())="Single or aggregate gate",IF(OR(Q190&gt;T190,S190&gt;U190),"Threshold exceeded","Below threshold"),IF(VLOOKUP(I190,'Section Master'!$A$14:$J$100,8,FALSE())="Aggregate gate",IF(S190&gt;U190,"Threshold exceeded","Below threshold"),IF(VLOOKUP(I190,'Section Master'!$A$14:$J$100,8,FALSE())="No threshold","Applicable","Manual review")))),"Manual review"))</f>
        <v/>
      </c>
      <c r="W190" s="43">
        <f>IFERROR(VLOOKUP(I190,'Section Master'!$A$14:$J$100,5,FALSE()),0)</f>
        <v>0</v>
      </c>
      <c r="X190" s="44"/>
      <c r="Y190" s="42" t="str">
        <f>IF(I190="","",IF(V190="Below threshold",0,ROUND(IF(IFERROR(VLOOKUP(I190,'Section Master'!$A$14:$J$100,8,FALSE()),"")="Excess over aggregate",MAX(0,S190-MAX(U190,R190)),Q190)*IF(X190&lt;&gt;"",X190,W190),0)))</f>
        <v/>
      </c>
      <c r="Z190" s="39"/>
      <c r="AA190" s="40" t="str">
        <f t="shared" si="33"/>
        <v/>
      </c>
      <c r="AB190" s="39"/>
      <c r="AC190" s="42">
        <f t="shared" si="34"/>
        <v>0</v>
      </c>
      <c r="AD190" s="42">
        <f t="shared" si="35"/>
        <v>0</v>
      </c>
      <c r="AE190" s="42">
        <f t="shared" si="36"/>
        <v>0</v>
      </c>
      <c r="AF190" s="37"/>
      <c r="AG190" s="38" t="str">
        <f t="shared" si="37"/>
        <v/>
      </c>
      <c r="AH190" s="38" t="str">
        <f t="shared" si="38"/>
        <v/>
      </c>
      <c r="AI190" s="37"/>
    </row>
    <row r="191" spans="1:35" ht="14.25" customHeight="1" x14ac:dyDescent="0.25">
      <c r="A191" s="31" t="str">
        <f t="shared" si="26"/>
        <v/>
      </c>
      <c r="B191" s="39"/>
      <c r="C191" s="39"/>
      <c r="D191" s="45" t="str">
        <f t="shared" si="27"/>
        <v/>
      </c>
      <c r="E191" s="31" t="str">
        <f t="shared" si="28"/>
        <v/>
      </c>
      <c r="F191" s="31" t="str">
        <f t="shared" si="29"/>
        <v/>
      </c>
      <c r="G191" s="37"/>
      <c r="H191" s="31" t="str">
        <f>IFERROR(VLOOKUP(G191,'Vendor Master'!$A$14:$I$213,2,FALSE()),"")</f>
        <v/>
      </c>
      <c r="I191" s="37"/>
      <c r="J191" s="41"/>
      <c r="K191" s="41"/>
      <c r="L191" s="41"/>
      <c r="M191" s="33">
        <f t="shared" si="30"/>
        <v>0</v>
      </c>
      <c r="N191" s="37"/>
      <c r="O191" s="37" t="s">
        <v>370</v>
      </c>
      <c r="P191" s="41"/>
      <c r="Q191" s="33">
        <f t="shared" si="31"/>
        <v>0</v>
      </c>
      <c r="R191" s="33">
        <f>IF(ROW()=14,0,IF(OR(G191="",I191="",D191=""),0,SUMIFS($Q$14:Q190,$G$14:G190,G191,$I$14:I190,I191,$D$14:D190,"&gt;="&amp;DATE(IF(MONTH(D191)&gt;=4,YEAR(D191),YEAR(D191)-1),4,1),$D$14:D190,"&lt;"&amp;DATE(IF(MONTH(D191)&gt;=4,YEAR(D191)+1,YEAR(D191)),4,1))))</f>
        <v>0</v>
      </c>
      <c r="S191" s="33">
        <f t="shared" si="32"/>
        <v>0</v>
      </c>
      <c r="T191" s="33">
        <f>IFERROR(VLOOKUP(I191,'Section Master'!$A$14:$J$100,6,FALSE()),0)</f>
        <v>0</v>
      </c>
      <c r="U191" s="33">
        <f>IFERROR(VLOOKUP(I191,'Section Master'!$A$14:$J$100,7,FALSE()),0)</f>
        <v>0</v>
      </c>
      <c r="V191" s="31" t="str">
        <f>IF(I191="","",IFERROR(IF(VLOOKUP(I191,'Section Master'!$A$14:$J$100,8,FALSE())="Excess over aggregate",IF(S191&gt;U191,"Threshold exceeded","Below threshold"),IF(VLOOKUP(I191,'Section Master'!$A$14:$J$100,8,FALSE())="Single or aggregate gate",IF(OR(Q191&gt;T191,S191&gt;U191),"Threshold exceeded","Below threshold"),IF(VLOOKUP(I191,'Section Master'!$A$14:$J$100,8,FALSE())="Aggregate gate",IF(S191&gt;U191,"Threshold exceeded","Below threshold"),IF(VLOOKUP(I191,'Section Master'!$A$14:$J$100,8,FALSE())="No threshold","Applicable","Manual review")))),"Manual review"))</f>
        <v/>
      </c>
      <c r="W191" s="46">
        <f>IFERROR(VLOOKUP(I191,'Section Master'!$A$14:$J$100,5,FALSE()),0)</f>
        <v>0</v>
      </c>
      <c r="X191" s="44"/>
      <c r="Y191" s="33" t="str">
        <f>IF(I191="","",IF(V191="Below threshold",0,ROUND(IF(IFERROR(VLOOKUP(I191,'Section Master'!$A$14:$J$100,8,FALSE()),"")="Excess over aggregate",MAX(0,S191-MAX(U191,R191)),Q191)*IF(X191&lt;&gt;"",X191,W191),0)))</f>
        <v/>
      </c>
      <c r="Z191" s="39"/>
      <c r="AA191" s="45" t="str">
        <f t="shared" si="33"/>
        <v/>
      </c>
      <c r="AB191" s="39"/>
      <c r="AC191" s="33">
        <f t="shared" si="34"/>
        <v>0</v>
      </c>
      <c r="AD191" s="33">
        <f t="shared" si="35"/>
        <v>0</v>
      </c>
      <c r="AE191" s="33">
        <f t="shared" si="36"/>
        <v>0</v>
      </c>
      <c r="AF191" s="37"/>
      <c r="AG191" s="31" t="str">
        <f t="shared" si="37"/>
        <v/>
      </c>
      <c r="AH191" s="31" t="str">
        <f t="shared" si="38"/>
        <v/>
      </c>
      <c r="AI191" s="37"/>
    </row>
    <row r="192" spans="1:35" ht="14.25" customHeight="1" x14ac:dyDescent="0.25">
      <c r="A192" s="38" t="str">
        <f t="shared" si="26"/>
        <v/>
      </c>
      <c r="B192" s="39"/>
      <c r="C192" s="39"/>
      <c r="D192" s="40" t="str">
        <f t="shared" si="27"/>
        <v/>
      </c>
      <c r="E192" s="38" t="str">
        <f t="shared" si="28"/>
        <v/>
      </c>
      <c r="F192" s="38" t="str">
        <f t="shared" si="29"/>
        <v/>
      </c>
      <c r="G192" s="37"/>
      <c r="H192" s="38" t="str">
        <f>IFERROR(VLOOKUP(G192,'Vendor Master'!$A$14:$I$213,2,FALSE()),"")</f>
        <v/>
      </c>
      <c r="I192" s="37"/>
      <c r="J192" s="41"/>
      <c r="K192" s="41"/>
      <c r="L192" s="41"/>
      <c r="M192" s="42">
        <f t="shared" si="30"/>
        <v>0</v>
      </c>
      <c r="N192" s="37"/>
      <c r="O192" s="37" t="s">
        <v>370</v>
      </c>
      <c r="P192" s="41"/>
      <c r="Q192" s="42">
        <f t="shared" si="31"/>
        <v>0</v>
      </c>
      <c r="R192" s="42">
        <f>IF(ROW()=14,0,IF(OR(G192="",I192="",D192=""),0,SUMIFS($Q$14:Q191,$G$14:G191,G192,$I$14:I191,I192,$D$14:D191,"&gt;="&amp;DATE(IF(MONTH(D192)&gt;=4,YEAR(D192),YEAR(D192)-1),4,1),$D$14:D191,"&lt;"&amp;DATE(IF(MONTH(D192)&gt;=4,YEAR(D192)+1,YEAR(D192)),4,1))))</f>
        <v>0</v>
      </c>
      <c r="S192" s="42">
        <f t="shared" si="32"/>
        <v>0</v>
      </c>
      <c r="T192" s="42">
        <f>IFERROR(VLOOKUP(I192,'Section Master'!$A$14:$J$100,6,FALSE()),0)</f>
        <v>0</v>
      </c>
      <c r="U192" s="42">
        <f>IFERROR(VLOOKUP(I192,'Section Master'!$A$14:$J$100,7,FALSE()),0)</f>
        <v>0</v>
      </c>
      <c r="V192" s="38" t="str">
        <f>IF(I192="","",IFERROR(IF(VLOOKUP(I192,'Section Master'!$A$14:$J$100,8,FALSE())="Excess over aggregate",IF(S192&gt;U192,"Threshold exceeded","Below threshold"),IF(VLOOKUP(I192,'Section Master'!$A$14:$J$100,8,FALSE())="Single or aggregate gate",IF(OR(Q192&gt;T192,S192&gt;U192),"Threshold exceeded","Below threshold"),IF(VLOOKUP(I192,'Section Master'!$A$14:$J$100,8,FALSE())="Aggregate gate",IF(S192&gt;U192,"Threshold exceeded","Below threshold"),IF(VLOOKUP(I192,'Section Master'!$A$14:$J$100,8,FALSE())="No threshold","Applicable","Manual review")))),"Manual review"))</f>
        <v/>
      </c>
      <c r="W192" s="43">
        <f>IFERROR(VLOOKUP(I192,'Section Master'!$A$14:$J$100,5,FALSE()),0)</f>
        <v>0</v>
      </c>
      <c r="X192" s="44"/>
      <c r="Y192" s="42" t="str">
        <f>IF(I192="","",IF(V192="Below threshold",0,ROUND(IF(IFERROR(VLOOKUP(I192,'Section Master'!$A$14:$J$100,8,FALSE()),"")="Excess over aggregate",MAX(0,S192-MAX(U192,R192)),Q192)*IF(X192&lt;&gt;"",X192,W192),0)))</f>
        <v/>
      </c>
      <c r="Z192" s="39"/>
      <c r="AA192" s="40" t="str">
        <f t="shared" si="33"/>
        <v/>
      </c>
      <c r="AB192" s="39"/>
      <c r="AC192" s="42">
        <f t="shared" si="34"/>
        <v>0</v>
      </c>
      <c r="AD192" s="42">
        <f t="shared" si="35"/>
        <v>0</v>
      </c>
      <c r="AE192" s="42">
        <f t="shared" si="36"/>
        <v>0</v>
      </c>
      <c r="AF192" s="37"/>
      <c r="AG192" s="38" t="str">
        <f t="shared" si="37"/>
        <v/>
      </c>
      <c r="AH192" s="38" t="str">
        <f t="shared" si="38"/>
        <v/>
      </c>
      <c r="AI192" s="37"/>
    </row>
    <row r="193" spans="1:35" ht="14.25" customHeight="1" x14ac:dyDescent="0.25">
      <c r="A193" s="31" t="str">
        <f t="shared" si="26"/>
        <v/>
      </c>
      <c r="B193" s="39"/>
      <c r="C193" s="39"/>
      <c r="D193" s="45" t="str">
        <f t="shared" si="27"/>
        <v/>
      </c>
      <c r="E193" s="31" t="str">
        <f t="shared" si="28"/>
        <v/>
      </c>
      <c r="F193" s="31" t="str">
        <f t="shared" si="29"/>
        <v/>
      </c>
      <c r="G193" s="37"/>
      <c r="H193" s="31" t="str">
        <f>IFERROR(VLOOKUP(G193,'Vendor Master'!$A$14:$I$213,2,FALSE()),"")</f>
        <v/>
      </c>
      <c r="I193" s="37"/>
      <c r="J193" s="41"/>
      <c r="K193" s="41"/>
      <c r="L193" s="41"/>
      <c r="M193" s="33">
        <f t="shared" si="30"/>
        <v>0</v>
      </c>
      <c r="N193" s="37"/>
      <c r="O193" s="37" t="s">
        <v>370</v>
      </c>
      <c r="P193" s="41"/>
      <c r="Q193" s="33">
        <f t="shared" si="31"/>
        <v>0</v>
      </c>
      <c r="R193" s="33">
        <f>IF(ROW()=14,0,IF(OR(G193="",I193="",D193=""),0,SUMIFS($Q$14:Q192,$G$14:G192,G193,$I$14:I192,I193,$D$14:D192,"&gt;="&amp;DATE(IF(MONTH(D193)&gt;=4,YEAR(D193),YEAR(D193)-1),4,1),$D$14:D192,"&lt;"&amp;DATE(IF(MONTH(D193)&gt;=4,YEAR(D193)+1,YEAR(D193)),4,1))))</f>
        <v>0</v>
      </c>
      <c r="S193" s="33">
        <f t="shared" si="32"/>
        <v>0</v>
      </c>
      <c r="T193" s="33">
        <f>IFERROR(VLOOKUP(I193,'Section Master'!$A$14:$J$100,6,FALSE()),0)</f>
        <v>0</v>
      </c>
      <c r="U193" s="33">
        <f>IFERROR(VLOOKUP(I193,'Section Master'!$A$14:$J$100,7,FALSE()),0)</f>
        <v>0</v>
      </c>
      <c r="V193" s="31" t="str">
        <f>IF(I193="","",IFERROR(IF(VLOOKUP(I193,'Section Master'!$A$14:$J$100,8,FALSE())="Excess over aggregate",IF(S193&gt;U193,"Threshold exceeded","Below threshold"),IF(VLOOKUP(I193,'Section Master'!$A$14:$J$100,8,FALSE())="Single or aggregate gate",IF(OR(Q193&gt;T193,S193&gt;U193),"Threshold exceeded","Below threshold"),IF(VLOOKUP(I193,'Section Master'!$A$14:$J$100,8,FALSE())="Aggregate gate",IF(S193&gt;U193,"Threshold exceeded","Below threshold"),IF(VLOOKUP(I193,'Section Master'!$A$14:$J$100,8,FALSE())="No threshold","Applicable","Manual review")))),"Manual review"))</f>
        <v/>
      </c>
      <c r="W193" s="46">
        <f>IFERROR(VLOOKUP(I193,'Section Master'!$A$14:$J$100,5,FALSE()),0)</f>
        <v>0</v>
      </c>
      <c r="X193" s="44"/>
      <c r="Y193" s="33" t="str">
        <f>IF(I193="","",IF(V193="Below threshold",0,ROUND(IF(IFERROR(VLOOKUP(I193,'Section Master'!$A$14:$J$100,8,FALSE()),"")="Excess over aggregate",MAX(0,S193-MAX(U193,R193)),Q193)*IF(X193&lt;&gt;"",X193,W193),0)))</f>
        <v/>
      </c>
      <c r="Z193" s="39"/>
      <c r="AA193" s="45" t="str">
        <f t="shared" si="33"/>
        <v/>
      </c>
      <c r="AB193" s="39"/>
      <c r="AC193" s="33">
        <f t="shared" si="34"/>
        <v>0</v>
      </c>
      <c r="AD193" s="33">
        <f t="shared" si="35"/>
        <v>0</v>
      </c>
      <c r="AE193" s="33">
        <f t="shared" si="36"/>
        <v>0</v>
      </c>
      <c r="AF193" s="37"/>
      <c r="AG193" s="31" t="str">
        <f t="shared" si="37"/>
        <v/>
      </c>
      <c r="AH193" s="31" t="str">
        <f t="shared" si="38"/>
        <v/>
      </c>
      <c r="AI193" s="37"/>
    </row>
    <row r="194" spans="1:35" ht="14.25" customHeight="1" x14ac:dyDescent="0.25">
      <c r="A194" s="38" t="str">
        <f t="shared" si="26"/>
        <v/>
      </c>
      <c r="B194" s="39"/>
      <c r="C194" s="39"/>
      <c r="D194" s="40" t="str">
        <f t="shared" si="27"/>
        <v/>
      </c>
      <c r="E194" s="38" t="str">
        <f t="shared" si="28"/>
        <v/>
      </c>
      <c r="F194" s="38" t="str">
        <f t="shared" si="29"/>
        <v/>
      </c>
      <c r="G194" s="37"/>
      <c r="H194" s="38" t="str">
        <f>IFERROR(VLOOKUP(G194,'Vendor Master'!$A$14:$I$213,2,FALSE()),"")</f>
        <v/>
      </c>
      <c r="I194" s="37"/>
      <c r="J194" s="41"/>
      <c r="K194" s="41"/>
      <c r="L194" s="41"/>
      <c r="M194" s="42">
        <f t="shared" si="30"/>
        <v>0</v>
      </c>
      <c r="N194" s="37"/>
      <c r="O194" s="37" t="s">
        <v>370</v>
      </c>
      <c r="P194" s="41"/>
      <c r="Q194" s="42">
        <f t="shared" si="31"/>
        <v>0</v>
      </c>
      <c r="R194" s="42">
        <f>IF(ROW()=14,0,IF(OR(G194="",I194="",D194=""),0,SUMIFS($Q$14:Q193,$G$14:G193,G194,$I$14:I193,I194,$D$14:D193,"&gt;="&amp;DATE(IF(MONTH(D194)&gt;=4,YEAR(D194),YEAR(D194)-1),4,1),$D$14:D193,"&lt;"&amp;DATE(IF(MONTH(D194)&gt;=4,YEAR(D194)+1,YEAR(D194)),4,1))))</f>
        <v>0</v>
      </c>
      <c r="S194" s="42">
        <f t="shared" si="32"/>
        <v>0</v>
      </c>
      <c r="T194" s="42">
        <f>IFERROR(VLOOKUP(I194,'Section Master'!$A$14:$J$100,6,FALSE()),0)</f>
        <v>0</v>
      </c>
      <c r="U194" s="42">
        <f>IFERROR(VLOOKUP(I194,'Section Master'!$A$14:$J$100,7,FALSE()),0)</f>
        <v>0</v>
      </c>
      <c r="V194" s="38" t="str">
        <f>IF(I194="","",IFERROR(IF(VLOOKUP(I194,'Section Master'!$A$14:$J$100,8,FALSE())="Excess over aggregate",IF(S194&gt;U194,"Threshold exceeded","Below threshold"),IF(VLOOKUP(I194,'Section Master'!$A$14:$J$100,8,FALSE())="Single or aggregate gate",IF(OR(Q194&gt;T194,S194&gt;U194),"Threshold exceeded","Below threshold"),IF(VLOOKUP(I194,'Section Master'!$A$14:$J$100,8,FALSE())="Aggregate gate",IF(S194&gt;U194,"Threshold exceeded","Below threshold"),IF(VLOOKUP(I194,'Section Master'!$A$14:$J$100,8,FALSE())="No threshold","Applicable","Manual review")))),"Manual review"))</f>
        <v/>
      </c>
      <c r="W194" s="43">
        <f>IFERROR(VLOOKUP(I194,'Section Master'!$A$14:$J$100,5,FALSE()),0)</f>
        <v>0</v>
      </c>
      <c r="X194" s="44"/>
      <c r="Y194" s="42" t="str">
        <f>IF(I194="","",IF(V194="Below threshold",0,ROUND(IF(IFERROR(VLOOKUP(I194,'Section Master'!$A$14:$J$100,8,FALSE()),"")="Excess over aggregate",MAX(0,S194-MAX(U194,R194)),Q194)*IF(X194&lt;&gt;"",X194,W194),0)))</f>
        <v/>
      </c>
      <c r="Z194" s="39"/>
      <c r="AA194" s="40" t="str">
        <f t="shared" si="33"/>
        <v/>
      </c>
      <c r="AB194" s="39"/>
      <c r="AC194" s="42">
        <f t="shared" si="34"/>
        <v>0</v>
      </c>
      <c r="AD194" s="42">
        <f t="shared" si="35"/>
        <v>0</v>
      </c>
      <c r="AE194" s="42">
        <f t="shared" si="36"/>
        <v>0</v>
      </c>
      <c r="AF194" s="37"/>
      <c r="AG194" s="38" t="str">
        <f t="shared" si="37"/>
        <v/>
      </c>
      <c r="AH194" s="38" t="str">
        <f t="shared" si="38"/>
        <v/>
      </c>
      <c r="AI194" s="37"/>
    </row>
    <row r="195" spans="1:35" ht="14.25" customHeight="1" x14ac:dyDescent="0.25">
      <c r="A195" s="31" t="str">
        <f t="shared" si="26"/>
        <v/>
      </c>
      <c r="B195" s="39"/>
      <c r="C195" s="39"/>
      <c r="D195" s="45" t="str">
        <f t="shared" si="27"/>
        <v/>
      </c>
      <c r="E195" s="31" t="str">
        <f t="shared" si="28"/>
        <v/>
      </c>
      <c r="F195" s="31" t="str">
        <f t="shared" si="29"/>
        <v/>
      </c>
      <c r="G195" s="37"/>
      <c r="H195" s="31" t="str">
        <f>IFERROR(VLOOKUP(G195,'Vendor Master'!$A$14:$I$213,2,FALSE()),"")</f>
        <v/>
      </c>
      <c r="I195" s="37"/>
      <c r="J195" s="41"/>
      <c r="K195" s="41"/>
      <c r="L195" s="41"/>
      <c r="M195" s="33">
        <f t="shared" si="30"/>
        <v>0</v>
      </c>
      <c r="N195" s="37"/>
      <c r="O195" s="37" t="s">
        <v>370</v>
      </c>
      <c r="P195" s="41"/>
      <c r="Q195" s="33">
        <f t="shared" si="31"/>
        <v>0</v>
      </c>
      <c r="R195" s="33">
        <f>IF(ROW()=14,0,IF(OR(G195="",I195="",D195=""),0,SUMIFS($Q$14:Q194,$G$14:G194,G195,$I$14:I194,I195,$D$14:D194,"&gt;="&amp;DATE(IF(MONTH(D195)&gt;=4,YEAR(D195),YEAR(D195)-1),4,1),$D$14:D194,"&lt;"&amp;DATE(IF(MONTH(D195)&gt;=4,YEAR(D195)+1,YEAR(D195)),4,1))))</f>
        <v>0</v>
      </c>
      <c r="S195" s="33">
        <f t="shared" si="32"/>
        <v>0</v>
      </c>
      <c r="T195" s="33">
        <f>IFERROR(VLOOKUP(I195,'Section Master'!$A$14:$J$100,6,FALSE()),0)</f>
        <v>0</v>
      </c>
      <c r="U195" s="33">
        <f>IFERROR(VLOOKUP(I195,'Section Master'!$A$14:$J$100,7,FALSE()),0)</f>
        <v>0</v>
      </c>
      <c r="V195" s="31" t="str">
        <f>IF(I195="","",IFERROR(IF(VLOOKUP(I195,'Section Master'!$A$14:$J$100,8,FALSE())="Excess over aggregate",IF(S195&gt;U195,"Threshold exceeded","Below threshold"),IF(VLOOKUP(I195,'Section Master'!$A$14:$J$100,8,FALSE())="Single or aggregate gate",IF(OR(Q195&gt;T195,S195&gt;U195),"Threshold exceeded","Below threshold"),IF(VLOOKUP(I195,'Section Master'!$A$14:$J$100,8,FALSE())="Aggregate gate",IF(S195&gt;U195,"Threshold exceeded","Below threshold"),IF(VLOOKUP(I195,'Section Master'!$A$14:$J$100,8,FALSE())="No threshold","Applicable","Manual review")))),"Manual review"))</f>
        <v/>
      </c>
      <c r="W195" s="46">
        <f>IFERROR(VLOOKUP(I195,'Section Master'!$A$14:$J$100,5,FALSE()),0)</f>
        <v>0</v>
      </c>
      <c r="X195" s="44"/>
      <c r="Y195" s="33" t="str">
        <f>IF(I195="","",IF(V195="Below threshold",0,ROUND(IF(IFERROR(VLOOKUP(I195,'Section Master'!$A$14:$J$100,8,FALSE()),"")="Excess over aggregate",MAX(0,S195-MAX(U195,R195)),Q195)*IF(X195&lt;&gt;"",X195,W195),0)))</f>
        <v/>
      </c>
      <c r="Z195" s="39"/>
      <c r="AA195" s="45" t="str">
        <f t="shared" si="33"/>
        <v/>
      </c>
      <c r="AB195" s="39"/>
      <c r="AC195" s="33">
        <f t="shared" si="34"/>
        <v>0</v>
      </c>
      <c r="AD195" s="33">
        <f t="shared" si="35"/>
        <v>0</v>
      </c>
      <c r="AE195" s="33">
        <f t="shared" si="36"/>
        <v>0</v>
      </c>
      <c r="AF195" s="37"/>
      <c r="AG195" s="31" t="str">
        <f t="shared" si="37"/>
        <v/>
      </c>
      <c r="AH195" s="31" t="str">
        <f t="shared" si="38"/>
        <v/>
      </c>
      <c r="AI195" s="37"/>
    </row>
    <row r="196" spans="1:35" ht="14.25" customHeight="1" x14ac:dyDescent="0.25">
      <c r="A196" s="38" t="str">
        <f t="shared" si="26"/>
        <v/>
      </c>
      <c r="B196" s="39"/>
      <c r="C196" s="39"/>
      <c r="D196" s="40" t="str">
        <f t="shared" si="27"/>
        <v/>
      </c>
      <c r="E196" s="38" t="str">
        <f t="shared" si="28"/>
        <v/>
      </c>
      <c r="F196" s="38" t="str">
        <f t="shared" si="29"/>
        <v/>
      </c>
      <c r="G196" s="37"/>
      <c r="H196" s="38" t="str">
        <f>IFERROR(VLOOKUP(G196,'Vendor Master'!$A$14:$I$213,2,FALSE()),"")</f>
        <v/>
      </c>
      <c r="I196" s="37"/>
      <c r="J196" s="41"/>
      <c r="K196" s="41"/>
      <c r="L196" s="41"/>
      <c r="M196" s="42">
        <f t="shared" si="30"/>
        <v>0</v>
      </c>
      <c r="N196" s="37"/>
      <c r="O196" s="37" t="s">
        <v>370</v>
      </c>
      <c r="P196" s="41"/>
      <c r="Q196" s="42">
        <f t="shared" si="31"/>
        <v>0</v>
      </c>
      <c r="R196" s="42">
        <f>IF(ROW()=14,0,IF(OR(G196="",I196="",D196=""),0,SUMIFS($Q$14:Q195,$G$14:G195,G196,$I$14:I195,I196,$D$14:D195,"&gt;="&amp;DATE(IF(MONTH(D196)&gt;=4,YEAR(D196),YEAR(D196)-1),4,1),$D$14:D195,"&lt;"&amp;DATE(IF(MONTH(D196)&gt;=4,YEAR(D196)+1,YEAR(D196)),4,1))))</f>
        <v>0</v>
      </c>
      <c r="S196" s="42">
        <f t="shared" si="32"/>
        <v>0</v>
      </c>
      <c r="T196" s="42">
        <f>IFERROR(VLOOKUP(I196,'Section Master'!$A$14:$J$100,6,FALSE()),0)</f>
        <v>0</v>
      </c>
      <c r="U196" s="42">
        <f>IFERROR(VLOOKUP(I196,'Section Master'!$A$14:$J$100,7,FALSE()),0)</f>
        <v>0</v>
      </c>
      <c r="V196" s="38" t="str">
        <f>IF(I196="","",IFERROR(IF(VLOOKUP(I196,'Section Master'!$A$14:$J$100,8,FALSE())="Excess over aggregate",IF(S196&gt;U196,"Threshold exceeded","Below threshold"),IF(VLOOKUP(I196,'Section Master'!$A$14:$J$100,8,FALSE())="Single or aggregate gate",IF(OR(Q196&gt;T196,S196&gt;U196),"Threshold exceeded","Below threshold"),IF(VLOOKUP(I196,'Section Master'!$A$14:$J$100,8,FALSE())="Aggregate gate",IF(S196&gt;U196,"Threshold exceeded","Below threshold"),IF(VLOOKUP(I196,'Section Master'!$A$14:$J$100,8,FALSE())="No threshold","Applicable","Manual review")))),"Manual review"))</f>
        <v/>
      </c>
      <c r="W196" s="43">
        <f>IFERROR(VLOOKUP(I196,'Section Master'!$A$14:$J$100,5,FALSE()),0)</f>
        <v>0</v>
      </c>
      <c r="X196" s="44"/>
      <c r="Y196" s="42" t="str">
        <f>IF(I196="","",IF(V196="Below threshold",0,ROUND(IF(IFERROR(VLOOKUP(I196,'Section Master'!$A$14:$J$100,8,FALSE()),"")="Excess over aggregate",MAX(0,S196-MAX(U196,R196)),Q196)*IF(X196&lt;&gt;"",X196,W196),0)))</f>
        <v/>
      </c>
      <c r="Z196" s="39"/>
      <c r="AA196" s="40" t="str">
        <f t="shared" si="33"/>
        <v/>
      </c>
      <c r="AB196" s="39"/>
      <c r="AC196" s="42">
        <f t="shared" si="34"/>
        <v>0</v>
      </c>
      <c r="AD196" s="42">
        <f t="shared" si="35"/>
        <v>0</v>
      </c>
      <c r="AE196" s="42">
        <f t="shared" si="36"/>
        <v>0</v>
      </c>
      <c r="AF196" s="37"/>
      <c r="AG196" s="38" t="str">
        <f t="shared" si="37"/>
        <v/>
      </c>
      <c r="AH196" s="38" t="str">
        <f t="shared" si="38"/>
        <v/>
      </c>
      <c r="AI196" s="37"/>
    </row>
    <row r="197" spans="1:35" ht="14.25" customHeight="1" x14ac:dyDescent="0.25">
      <c r="A197" s="31" t="str">
        <f t="shared" si="26"/>
        <v/>
      </c>
      <c r="B197" s="39"/>
      <c r="C197" s="39"/>
      <c r="D197" s="45" t="str">
        <f t="shared" si="27"/>
        <v/>
      </c>
      <c r="E197" s="31" t="str">
        <f t="shared" si="28"/>
        <v/>
      </c>
      <c r="F197" s="31" t="str">
        <f t="shared" si="29"/>
        <v/>
      </c>
      <c r="G197" s="37"/>
      <c r="H197" s="31" t="str">
        <f>IFERROR(VLOOKUP(G197,'Vendor Master'!$A$14:$I$213,2,FALSE()),"")</f>
        <v/>
      </c>
      <c r="I197" s="37"/>
      <c r="J197" s="41"/>
      <c r="K197" s="41"/>
      <c r="L197" s="41"/>
      <c r="M197" s="33">
        <f t="shared" si="30"/>
        <v>0</v>
      </c>
      <c r="N197" s="37"/>
      <c r="O197" s="37" t="s">
        <v>370</v>
      </c>
      <c r="P197" s="41"/>
      <c r="Q197" s="33">
        <f t="shared" si="31"/>
        <v>0</v>
      </c>
      <c r="R197" s="33">
        <f>IF(ROW()=14,0,IF(OR(G197="",I197="",D197=""),0,SUMIFS($Q$14:Q196,$G$14:G196,G197,$I$14:I196,I197,$D$14:D196,"&gt;="&amp;DATE(IF(MONTH(D197)&gt;=4,YEAR(D197),YEAR(D197)-1),4,1),$D$14:D196,"&lt;"&amp;DATE(IF(MONTH(D197)&gt;=4,YEAR(D197)+1,YEAR(D197)),4,1))))</f>
        <v>0</v>
      </c>
      <c r="S197" s="33">
        <f t="shared" si="32"/>
        <v>0</v>
      </c>
      <c r="T197" s="33">
        <f>IFERROR(VLOOKUP(I197,'Section Master'!$A$14:$J$100,6,FALSE()),0)</f>
        <v>0</v>
      </c>
      <c r="U197" s="33">
        <f>IFERROR(VLOOKUP(I197,'Section Master'!$A$14:$J$100,7,FALSE()),0)</f>
        <v>0</v>
      </c>
      <c r="V197" s="31" t="str">
        <f>IF(I197="","",IFERROR(IF(VLOOKUP(I197,'Section Master'!$A$14:$J$100,8,FALSE())="Excess over aggregate",IF(S197&gt;U197,"Threshold exceeded","Below threshold"),IF(VLOOKUP(I197,'Section Master'!$A$14:$J$100,8,FALSE())="Single or aggregate gate",IF(OR(Q197&gt;T197,S197&gt;U197),"Threshold exceeded","Below threshold"),IF(VLOOKUP(I197,'Section Master'!$A$14:$J$100,8,FALSE())="Aggregate gate",IF(S197&gt;U197,"Threshold exceeded","Below threshold"),IF(VLOOKUP(I197,'Section Master'!$A$14:$J$100,8,FALSE())="No threshold","Applicable","Manual review")))),"Manual review"))</f>
        <v/>
      </c>
      <c r="W197" s="46">
        <f>IFERROR(VLOOKUP(I197,'Section Master'!$A$14:$J$100,5,FALSE()),0)</f>
        <v>0</v>
      </c>
      <c r="X197" s="44"/>
      <c r="Y197" s="33" t="str">
        <f>IF(I197="","",IF(V197="Below threshold",0,ROUND(IF(IFERROR(VLOOKUP(I197,'Section Master'!$A$14:$J$100,8,FALSE()),"")="Excess over aggregate",MAX(0,S197-MAX(U197,R197)),Q197)*IF(X197&lt;&gt;"",X197,W197),0)))</f>
        <v/>
      </c>
      <c r="Z197" s="39"/>
      <c r="AA197" s="45" t="str">
        <f t="shared" si="33"/>
        <v/>
      </c>
      <c r="AB197" s="39"/>
      <c r="AC197" s="33">
        <f t="shared" si="34"/>
        <v>0</v>
      </c>
      <c r="AD197" s="33">
        <f t="shared" si="35"/>
        <v>0</v>
      </c>
      <c r="AE197" s="33">
        <f t="shared" si="36"/>
        <v>0</v>
      </c>
      <c r="AF197" s="37"/>
      <c r="AG197" s="31" t="str">
        <f t="shared" si="37"/>
        <v/>
      </c>
      <c r="AH197" s="31" t="str">
        <f t="shared" si="38"/>
        <v/>
      </c>
      <c r="AI197" s="37"/>
    </row>
    <row r="198" spans="1:35" ht="14.25" customHeight="1" x14ac:dyDescent="0.25">
      <c r="A198" s="38" t="str">
        <f t="shared" si="26"/>
        <v/>
      </c>
      <c r="B198" s="39"/>
      <c r="C198" s="39"/>
      <c r="D198" s="40" t="str">
        <f t="shared" si="27"/>
        <v/>
      </c>
      <c r="E198" s="38" t="str">
        <f t="shared" si="28"/>
        <v/>
      </c>
      <c r="F198" s="38" t="str">
        <f t="shared" si="29"/>
        <v/>
      </c>
      <c r="G198" s="37"/>
      <c r="H198" s="38" t="str">
        <f>IFERROR(VLOOKUP(G198,'Vendor Master'!$A$14:$I$213,2,FALSE()),"")</f>
        <v/>
      </c>
      <c r="I198" s="37"/>
      <c r="J198" s="41"/>
      <c r="K198" s="41"/>
      <c r="L198" s="41"/>
      <c r="M198" s="42">
        <f t="shared" si="30"/>
        <v>0</v>
      </c>
      <c r="N198" s="37"/>
      <c r="O198" s="37" t="s">
        <v>370</v>
      </c>
      <c r="P198" s="41"/>
      <c r="Q198" s="42">
        <f t="shared" si="31"/>
        <v>0</v>
      </c>
      <c r="R198" s="42">
        <f>IF(ROW()=14,0,IF(OR(G198="",I198="",D198=""),0,SUMIFS($Q$14:Q197,$G$14:G197,G198,$I$14:I197,I198,$D$14:D197,"&gt;="&amp;DATE(IF(MONTH(D198)&gt;=4,YEAR(D198),YEAR(D198)-1),4,1),$D$14:D197,"&lt;"&amp;DATE(IF(MONTH(D198)&gt;=4,YEAR(D198)+1,YEAR(D198)),4,1))))</f>
        <v>0</v>
      </c>
      <c r="S198" s="42">
        <f t="shared" si="32"/>
        <v>0</v>
      </c>
      <c r="T198" s="42">
        <f>IFERROR(VLOOKUP(I198,'Section Master'!$A$14:$J$100,6,FALSE()),0)</f>
        <v>0</v>
      </c>
      <c r="U198" s="42">
        <f>IFERROR(VLOOKUP(I198,'Section Master'!$A$14:$J$100,7,FALSE()),0)</f>
        <v>0</v>
      </c>
      <c r="V198" s="38" t="str">
        <f>IF(I198="","",IFERROR(IF(VLOOKUP(I198,'Section Master'!$A$14:$J$100,8,FALSE())="Excess over aggregate",IF(S198&gt;U198,"Threshold exceeded","Below threshold"),IF(VLOOKUP(I198,'Section Master'!$A$14:$J$100,8,FALSE())="Single or aggregate gate",IF(OR(Q198&gt;T198,S198&gt;U198),"Threshold exceeded","Below threshold"),IF(VLOOKUP(I198,'Section Master'!$A$14:$J$100,8,FALSE())="Aggregate gate",IF(S198&gt;U198,"Threshold exceeded","Below threshold"),IF(VLOOKUP(I198,'Section Master'!$A$14:$J$100,8,FALSE())="No threshold","Applicable","Manual review")))),"Manual review"))</f>
        <v/>
      </c>
      <c r="W198" s="43">
        <f>IFERROR(VLOOKUP(I198,'Section Master'!$A$14:$J$100,5,FALSE()),0)</f>
        <v>0</v>
      </c>
      <c r="X198" s="44"/>
      <c r="Y198" s="42" t="str">
        <f>IF(I198="","",IF(V198="Below threshold",0,ROUND(IF(IFERROR(VLOOKUP(I198,'Section Master'!$A$14:$J$100,8,FALSE()),"")="Excess over aggregate",MAX(0,S198-MAX(U198,R198)),Q198)*IF(X198&lt;&gt;"",X198,W198),0)))</f>
        <v/>
      </c>
      <c r="Z198" s="39"/>
      <c r="AA198" s="40" t="str">
        <f t="shared" si="33"/>
        <v/>
      </c>
      <c r="AB198" s="39"/>
      <c r="AC198" s="42">
        <f t="shared" si="34"/>
        <v>0</v>
      </c>
      <c r="AD198" s="42">
        <f t="shared" si="35"/>
        <v>0</v>
      </c>
      <c r="AE198" s="42">
        <f t="shared" si="36"/>
        <v>0</v>
      </c>
      <c r="AF198" s="37"/>
      <c r="AG198" s="38" t="str">
        <f t="shared" si="37"/>
        <v/>
      </c>
      <c r="AH198" s="38" t="str">
        <f t="shared" si="38"/>
        <v/>
      </c>
      <c r="AI198" s="37"/>
    </row>
    <row r="199" spans="1:35" ht="14.25" customHeight="1" x14ac:dyDescent="0.25">
      <c r="A199" s="31" t="str">
        <f t="shared" si="26"/>
        <v/>
      </c>
      <c r="B199" s="39"/>
      <c r="C199" s="39"/>
      <c r="D199" s="45" t="str">
        <f t="shared" si="27"/>
        <v/>
      </c>
      <c r="E199" s="31" t="str">
        <f t="shared" si="28"/>
        <v/>
      </c>
      <c r="F199" s="31" t="str">
        <f t="shared" si="29"/>
        <v/>
      </c>
      <c r="G199" s="37"/>
      <c r="H199" s="31" t="str">
        <f>IFERROR(VLOOKUP(G199,'Vendor Master'!$A$14:$I$213,2,FALSE()),"")</f>
        <v/>
      </c>
      <c r="I199" s="37"/>
      <c r="J199" s="41"/>
      <c r="K199" s="41"/>
      <c r="L199" s="41"/>
      <c r="M199" s="33">
        <f t="shared" si="30"/>
        <v>0</v>
      </c>
      <c r="N199" s="37"/>
      <c r="O199" s="37" t="s">
        <v>370</v>
      </c>
      <c r="P199" s="41"/>
      <c r="Q199" s="33">
        <f t="shared" si="31"/>
        <v>0</v>
      </c>
      <c r="R199" s="33">
        <f>IF(ROW()=14,0,IF(OR(G199="",I199="",D199=""),0,SUMIFS($Q$14:Q198,$G$14:G198,G199,$I$14:I198,I199,$D$14:D198,"&gt;="&amp;DATE(IF(MONTH(D199)&gt;=4,YEAR(D199),YEAR(D199)-1),4,1),$D$14:D198,"&lt;"&amp;DATE(IF(MONTH(D199)&gt;=4,YEAR(D199)+1,YEAR(D199)),4,1))))</f>
        <v>0</v>
      </c>
      <c r="S199" s="33">
        <f t="shared" si="32"/>
        <v>0</v>
      </c>
      <c r="T199" s="33">
        <f>IFERROR(VLOOKUP(I199,'Section Master'!$A$14:$J$100,6,FALSE()),0)</f>
        <v>0</v>
      </c>
      <c r="U199" s="33">
        <f>IFERROR(VLOOKUP(I199,'Section Master'!$A$14:$J$100,7,FALSE()),0)</f>
        <v>0</v>
      </c>
      <c r="V199" s="31" t="str">
        <f>IF(I199="","",IFERROR(IF(VLOOKUP(I199,'Section Master'!$A$14:$J$100,8,FALSE())="Excess over aggregate",IF(S199&gt;U199,"Threshold exceeded","Below threshold"),IF(VLOOKUP(I199,'Section Master'!$A$14:$J$100,8,FALSE())="Single or aggregate gate",IF(OR(Q199&gt;T199,S199&gt;U199),"Threshold exceeded","Below threshold"),IF(VLOOKUP(I199,'Section Master'!$A$14:$J$100,8,FALSE())="Aggregate gate",IF(S199&gt;U199,"Threshold exceeded","Below threshold"),IF(VLOOKUP(I199,'Section Master'!$A$14:$J$100,8,FALSE())="No threshold","Applicable","Manual review")))),"Manual review"))</f>
        <v/>
      </c>
      <c r="W199" s="46">
        <f>IFERROR(VLOOKUP(I199,'Section Master'!$A$14:$J$100,5,FALSE()),0)</f>
        <v>0</v>
      </c>
      <c r="X199" s="44"/>
      <c r="Y199" s="33" t="str">
        <f>IF(I199="","",IF(V199="Below threshold",0,ROUND(IF(IFERROR(VLOOKUP(I199,'Section Master'!$A$14:$J$100,8,FALSE()),"")="Excess over aggregate",MAX(0,S199-MAX(U199,R199)),Q199)*IF(X199&lt;&gt;"",X199,W199),0)))</f>
        <v/>
      </c>
      <c r="Z199" s="39"/>
      <c r="AA199" s="45" t="str">
        <f t="shared" si="33"/>
        <v/>
      </c>
      <c r="AB199" s="39"/>
      <c r="AC199" s="33">
        <f t="shared" si="34"/>
        <v>0</v>
      </c>
      <c r="AD199" s="33">
        <f t="shared" si="35"/>
        <v>0</v>
      </c>
      <c r="AE199" s="33">
        <f t="shared" si="36"/>
        <v>0</v>
      </c>
      <c r="AF199" s="37"/>
      <c r="AG199" s="31" t="str">
        <f t="shared" si="37"/>
        <v/>
      </c>
      <c r="AH199" s="31" t="str">
        <f t="shared" si="38"/>
        <v/>
      </c>
      <c r="AI199" s="37"/>
    </row>
    <row r="200" spans="1:35" ht="14.25" customHeight="1" x14ac:dyDescent="0.25">
      <c r="A200" s="38" t="str">
        <f t="shared" si="26"/>
        <v/>
      </c>
      <c r="B200" s="39"/>
      <c r="C200" s="39"/>
      <c r="D200" s="40" t="str">
        <f t="shared" si="27"/>
        <v/>
      </c>
      <c r="E200" s="38" t="str">
        <f t="shared" si="28"/>
        <v/>
      </c>
      <c r="F200" s="38" t="str">
        <f t="shared" si="29"/>
        <v/>
      </c>
      <c r="G200" s="37"/>
      <c r="H200" s="38" t="str">
        <f>IFERROR(VLOOKUP(G200,'Vendor Master'!$A$14:$I$213,2,FALSE()),"")</f>
        <v/>
      </c>
      <c r="I200" s="37"/>
      <c r="J200" s="41"/>
      <c r="K200" s="41"/>
      <c r="L200" s="41"/>
      <c r="M200" s="42">
        <f t="shared" si="30"/>
        <v>0</v>
      </c>
      <c r="N200" s="37"/>
      <c r="O200" s="37" t="s">
        <v>370</v>
      </c>
      <c r="P200" s="41"/>
      <c r="Q200" s="42">
        <f t="shared" si="31"/>
        <v>0</v>
      </c>
      <c r="R200" s="42">
        <f>IF(ROW()=14,0,IF(OR(G200="",I200="",D200=""),0,SUMIFS($Q$14:Q199,$G$14:G199,G200,$I$14:I199,I200,$D$14:D199,"&gt;="&amp;DATE(IF(MONTH(D200)&gt;=4,YEAR(D200),YEAR(D200)-1),4,1),$D$14:D199,"&lt;"&amp;DATE(IF(MONTH(D200)&gt;=4,YEAR(D200)+1,YEAR(D200)),4,1))))</f>
        <v>0</v>
      </c>
      <c r="S200" s="42">
        <f t="shared" si="32"/>
        <v>0</v>
      </c>
      <c r="T200" s="42">
        <f>IFERROR(VLOOKUP(I200,'Section Master'!$A$14:$J$100,6,FALSE()),0)</f>
        <v>0</v>
      </c>
      <c r="U200" s="42">
        <f>IFERROR(VLOOKUP(I200,'Section Master'!$A$14:$J$100,7,FALSE()),0)</f>
        <v>0</v>
      </c>
      <c r="V200" s="38" t="str">
        <f>IF(I200="","",IFERROR(IF(VLOOKUP(I200,'Section Master'!$A$14:$J$100,8,FALSE())="Excess over aggregate",IF(S200&gt;U200,"Threshold exceeded","Below threshold"),IF(VLOOKUP(I200,'Section Master'!$A$14:$J$100,8,FALSE())="Single or aggregate gate",IF(OR(Q200&gt;T200,S200&gt;U200),"Threshold exceeded","Below threshold"),IF(VLOOKUP(I200,'Section Master'!$A$14:$J$100,8,FALSE())="Aggregate gate",IF(S200&gt;U200,"Threshold exceeded","Below threshold"),IF(VLOOKUP(I200,'Section Master'!$A$14:$J$100,8,FALSE())="No threshold","Applicable","Manual review")))),"Manual review"))</f>
        <v/>
      </c>
      <c r="W200" s="43">
        <f>IFERROR(VLOOKUP(I200,'Section Master'!$A$14:$J$100,5,FALSE()),0)</f>
        <v>0</v>
      </c>
      <c r="X200" s="44"/>
      <c r="Y200" s="42" t="str">
        <f>IF(I200="","",IF(V200="Below threshold",0,ROUND(IF(IFERROR(VLOOKUP(I200,'Section Master'!$A$14:$J$100,8,FALSE()),"")="Excess over aggregate",MAX(0,S200-MAX(U200,R200)),Q200)*IF(X200&lt;&gt;"",X200,W200),0)))</f>
        <v/>
      </c>
      <c r="Z200" s="39"/>
      <c r="AA200" s="40" t="str">
        <f t="shared" si="33"/>
        <v/>
      </c>
      <c r="AB200" s="39"/>
      <c r="AC200" s="42">
        <f t="shared" si="34"/>
        <v>0</v>
      </c>
      <c r="AD200" s="42">
        <f t="shared" si="35"/>
        <v>0</v>
      </c>
      <c r="AE200" s="42">
        <f t="shared" si="36"/>
        <v>0</v>
      </c>
      <c r="AF200" s="37"/>
      <c r="AG200" s="38" t="str">
        <f t="shared" si="37"/>
        <v/>
      </c>
      <c r="AH200" s="38" t="str">
        <f t="shared" si="38"/>
        <v/>
      </c>
      <c r="AI200" s="37"/>
    </row>
    <row r="201" spans="1:35" ht="14.25" customHeight="1" x14ac:dyDescent="0.25">
      <c r="A201" s="31" t="str">
        <f t="shared" si="26"/>
        <v/>
      </c>
      <c r="B201" s="39"/>
      <c r="C201" s="39"/>
      <c r="D201" s="45" t="str">
        <f t="shared" si="27"/>
        <v/>
      </c>
      <c r="E201" s="31" t="str">
        <f t="shared" si="28"/>
        <v/>
      </c>
      <c r="F201" s="31" t="str">
        <f t="shared" si="29"/>
        <v/>
      </c>
      <c r="G201" s="37"/>
      <c r="H201" s="31" t="str">
        <f>IFERROR(VLOOKUP(G201,'Vendor Master'!$A$14:$I$213,2,FALSE()),"")</f>
        <v/>
      </c>
      <c r="I201" s="37"/>
      <c r="J201" s="41"/>
      <c r="K201" s="41"/>
      <c r="L201" s="41"/>
      <c r="M201" s="33">
        <f t="shared" si="30"/>
        <v>0</v>
      </c>
      <c r="N201" s="37"/>
      <c r="O201" s="37" t="s">
        <v>370</v>
      </c>
      <c r="P201" s="41"/>
      <c r="Q201" s="33">
        <f t="shared" si="31"/>
        <v>0</v>
      </c>
      <c r="R201" s="33">
        <f>IF(ROW()=14,0,IF(OR(G201="",I201="",D201=""),0,SUMIFS($Q$14:Q200,$G$14:G200,G201,$I$14:I200,I201,$D$14:D200,"&gt;="&amp;DATE(IF(MONTH(D201)&gt;=4,YEAR(D201),YEAR(D201)-1),4,1),$D$14:D200,"&lt;"&amp;DATE(IF(MONTH(D201)&gt;=4,YEAR(D201)+1,YEAR(D201)),4,1))))</f>
        <v>0</v>
      </c>
      <c r="S201" s="33">
        <f t="shared" si="32"/>
        <v>0</v>
      </c>
      <c r="T201" s="33">
        <f>IFERROR(VLOOKUP(I201,'Section Master'!$A$14:$J$100,6,FALSE()),0)</f>
        <v>0</v>
      </c>
      <c r="U201" s="33">
        <f>IFERROR(VLOOKUP(I201,'Section Master'!$A$14:$J$100,7,FALSE()),0)</f>
        <v>0</v>
      </c>
      <c r="V201" s="31" t="str">
        <f>IF(I201="","",IFERROR(IF(VLOOKUP(I201,'Section Master'!$A$14:$J$100,8,FALSE())="Excess over aggregate",IF(S201&gt;U201,"Threshold exceeded","Below threshold"),IF(VLOOKUP(I201,'Section Master'!$A$14:$J$100,8,FALSE())="Single or aggregate gate",IF(OR(Q201&gt;T201,S201&gt;U201),"Threshold exceeded","Below threshold"),IF(VLOOKUP(I201,'Section Master'!$A$14:$J$100,8,FALSE())="Aggregate gate",IF(S201&gt;U201,"Threshold exceeded","Below threshold"),IF(VLOOKUP(I201,'Section Master'!$A$14:$J$100,8,FALSE())="No threshold","Applicable","Manual review")))),"Manual review"))</f>
        <v/>
      </c>
      <c r="W201" s="46">
        <f>IFERROR(VLOOKUP(I201,'Section Master'!$A$14:$J$100,5,FALSE()),0)</f>
        <v>0</v>
      </c>
      <c r="X201" s="44"/>
      <c r="Y201" s="33" t="str">
        <f>IF(I201="","",IF(V201="Below threshold",0,ROUND(IF(IFERROR(VLOOKUP(I201,'Section Master'!$A$14:$J$100,8,FALSE()),"")="Excess over aggregate",MAX(0,S201-MAX(U201,R201)),Q201)*IF(X201&lt;&gt;"",X201,W201),0)))</f>
        <v/>
      </c>
      <c r="Z201" s="39"/>
      <c r="AA201" s="45" t="str">
        <f t="shared" si="33"/>
        <v/>
      </c>
      <c r="AB201" s="39"/>
      <c r="AC201" s="33">
        <f t="shared" si="34"/>
        <v>0</v>
      </c>
      <c r="AD201" s="33">
        <f t="shared" si="35"/>
        <v>0</v>
      </c>
      <c r="AE201" s="33">
        <f t="shared" si="36"/>
        <v>0</v>
      </c>
      <c r="AF201" s="37"/>
      <c r="AG201" s="31" t="str">
        <f t="shared" si="37"/>
        <v/>
      </c>
      <c r="AH201" s="31" t="str">
        <f t="shared" si="38"/>
        <v/>
      </c>
      <c r="AI201" s="37"/>
    </row>
    <row r="202" spans="1:35" ht="14.25" customHeight="1" x14ac:dyDescent="0.25">
      <c r="A202" s="38" t="str">
        <f t="shared" si="26"/>
        <v/>
      </c>
      <c r="B202" s="39"/>
      <c r="C202" s="39"/>
      <c r="D202" s="40" t="str">
        <f t="shared" si="27"/>
        <v/>
      </c>
      <c r="E202" s="38" t="str">
        <f t="shared" si="28"/>
        <v/>
      </c>
      <c r="F202" s="38" t="str">
        <f t="shared" si="29"/>
        <v/>
      </c>
      <c r="G202" s="37"/>
      <c r="H202" s="38" t="str">
        <f>IFERROR(VLOOKUP(G202,'Vendor Master'!$A$14:$I$213,2,FALSE()),"")</f>
        <v/>
      </c>
      <c r="I202" s="37"/>
      <c r="J202" s="41"/>
      <c r="K202" s="41"/>
      <c r="L202" s="41"/>
      <c r="M202" s="42">
        <f t="shared" si="30"/>
        <v>0</v>
      </c>
      <c r="N202" s="37"/>
      <c r="O202" s="37" t="s">
        <v>370</v>
      </c>
      <c r="P202" s="41"/>
      <c r="Q202" s="42">
        <f t="shared" si="31"/>
        <v>0</v>
      </c>
      <c r="R202" s="42">
        <f>IF(ROW()=14,0,IF(OR(G202="",I202="",D202=""),0,SUMIFS($Q$14:Q201,$G$14:G201,G202,$I$14:I201,I202,$D$14:D201,"&gt;="&amp;DATE(IF(MONTH(D202)&gt;=4,YEAR(D202),YEAR(D202)-1),4,1),$D$14:D201,"&lt;"&amp;DATE(IF(MONTH(D202)&gt;=4,YEAR(D202)+1,YEAR(D202)),4,1))))</f>
        <v>0</v>
      </c>
      <c r="S202" s="42">
        <f t="shared" si="32"/>
        <v>0</v>
      </c>
      <c r="T202" s="42">
        <f>IFERROR(VLOOKUP(I202,'Section Master'!$A$14:$J$100,6,FALSE()),0)</f>
        <v>0</v>
      </c>
      <c r="U202" s="42">
        <f>IFERROR(VLOOKUP(I202,'Section Master'!$A$14:$J$100,7,FALSE()),0)</f>
        <v>0</v>
      </c>
      <c r="V202" s="38" t="str">
        <f>IF(I202="","",IFERROR(IF(VLOOKUP(I202,'Section Master'!$A$14:$J$100,8,FALSE())="Excess over aggregate",IF(S202&gt;U202,"Threshold exceeded","Below threshold"),IF(VLOOKUP(I202,'Section Master'!$A$14:$J$100,8,FALSE())="Single or aggregate gate",IF(OR(Q202&gt;T202,S202&gt;U202),"Threshold exceeded","Below threshold"),IF(VLOOKUP(I202,'Section Master'!$A$14:$J$100,8,FALSE())="Aggregate gate",IF(S202&gt;U202,"Threshold exceeded","Below threshold"),IF(VLOOKUP(I202,'Section Master'!$A$14:$J$100,8,FALSE())="No threshold","Applicable","Manual review")))),"Manual review"))</f>
        <v/>
      </c>
      <c r="W202" s="43">
        <f>IFERROR(VLOOKUP(I202,'Section Master'!$A$14:$J$100,5,FALSE()),0)</f>
        <v>0</v>
      </c>
      <c r="X202" s="44"/>
      <c r="Y202" s="42" t="str">
        <f>IF(I202="","",IF(V202="Below threshold",0,ROUND(IF(IFERROR(VLOOKUP(I202,'Section Master'!$A$14:$J$100,8,FALSE()),"")="Excess over aggregate",MAX(0,S202-MAX(U202,R202)),Q202)*IF(X202&lt;&gt;"",X202,W202),0)))</f>
        <v/>
      </c>
      <c r="Z202" s="39"/>
      <c r="AA202" s="40" t="str">
        <f t="shared" si="33"/>
        <v/>
      </c>
      <c r="AB202" s="39"/>
      <c r="AC202" s="42">
        <f t="shared" si="34"/>
        <v>0</v>
      </c>
      <c r="AD202" s="42">
        <f t="shared" si="35"/>
        <v>0</v>
      </c>
      <c r="AE202" s="42">
        <f t="shared" si="36"/>
        <v>0</v>
      </c>
      <c r="AF202" s="37"/>
      <c r="AG202" s="38" t="str">
        <f t="shared" si="37"/>
        <v/>
      </c>
      <c r="AH202" s="38" t="str">
        <f t="shared" si="38"/>
        <v/>
      </c>
      <c r="AI202" s="37"/>
    </row>
    <row r="203" spans="1:35" ht="14.25" customHeight="1" x14ac:dyDescent="0.25">
      <c r="A203" s="31" t="str">
        <f t="shared" si="26"/>
        <v/>
      </c>
      <c r="B203" s="39"/>
      <c r="C203" s="39"/>
      <c r="D203" s="45" t="str">
        <f t="shared" si="27"/>
        <v/>
      </c>
      <c r="E203" s="31" t="str">
        <f t="shared" si="28"/>
        <v/>
      </c>
      <c r="F203" s="31" t="str">
        <f t="shared" si="29"/>
        <v/>
      </c>
      <c r="G203" s="37"/>
      <c r="H203" s="31" t="str">
        <f>IFERROR(VLOOKUP(G203,'Vendor Master'!$A$14:$I$213,2,FALSE()),"")</f>
        <v/>
      </c>
      <c r="I203" s="37"/>
      <c r="J203" s="41"/>
      <c r="K203" s="41"/>
      <c r="L203" s="41"/>
      <c r="M203" s="33">
        <f t="shared" si="30"/>
        <v>0</v>
      </c>
      <c r="N203" s="37"/>
      <c r="O203" s="37" t="s">
        <v>370</v>
      </c>
      <c r="P203" s="41"/>
      <c r="Q203" s="33">
        <f t="shared" si="31"/>
        <v>0</v>
      </c>
      <c r="R203" s="33">
        <f>IF(ROW()=14,0,IF(OR(G203="",I203="",D203=""),0,SUMIFS($Q$14:Q202,$G$14:G202,G203,$I$14:I202,I203,$D$14:D202,"&gt;="&amp;DATE(IF(MONTH(D203)&gt;=4,YEAR(D203),YEAR(D203)-1),4,1),$D$14:D202,"&lt;"&amp;DATE(IF(MONTH(D203)&gt;=4,YEAR(D203)+1,YEAR(D203)),4,1))))</f>
        <v>0</v>
      </c>
      <c r="S203" s="33">
        <f t="shared" si="32"/>
        <v>0</v>
      </c>
      <c r="T203" s="33">
        <f>IFERROR(VLOOKUP(I203,'Section Master'!$A$14:$J$100,6,FALSE()),0)</f>
        <v>0</v>
      </c>
      <c r="U203" s="33">
        <f>IFERROR(VLOOKUP(I203,'Section Master'!$A$14:$J$100,7,FALSE()),0)</f>
        <v>0</v>
      </c>
      <c r="V203" s="31" t="str">
        <f>IF(I203="","",IFERROR(IF(VLOOKUP(I203,'Section Master'!$A$14:$J$100,8,FALSE())="Excess over aggregate",IF(S203&gt;U203,"Threshold exceeded","Below threshold"),IF(VLOOKUP(I203,'Section Master'!$A$14:$J$100,8,FALSE())="Single or aggregate gate",IF(OR(Q203&gt;T203,S203&gt;U203),"Threshold exceeded","Below threshold"),IF(VLOOKUP(I203,'Section Master'!$A$14:$J$100,8,FALSE())="Aggregate gate",IF(S203&gt;U203,"Threshold exceeded","Below threshold"),IF(VLOOKUP(I203,'Section Master'!$A$14:$J$100,8,FALSE())="No threshold","Applicable","Manual review")))),"Manual review"))</f>
        <v/>
      </c>
      <c r="W203" s="46">
        <f>IFERROR(VLOOKUP(I203,'Section Master'!$A$14:$J$100,5,FALSE()),0)</f>
        <v>0</v>
      </c>
      <c r="X203" s="44"/>
      <c r="Y203" s="33" t="str">
        <f>IF(I203="","",IF(V203="Below threshold",0,ROUND(IF(IFERROR(VLOOKUP(I203,'Section Master'!$A$14:$J$100,8,FALSE()),"")="Excess over aggregate",MAX(0,S203-MAX(U203,R203)),Q203)*IF(X203&lt;&gt;"",X203,W203),0)))</f>
        <v/>
      </c>
      <c r="Z203" s="39"/>
      <c r="AA203" s="45" t="str">
        <f t="shared" si="33"/>
        <v/>
      </c>
      <c r="AB203" s="39"/>
      <c r="AC203" s="33">
        <f t="shared" si="34"/>
        <v>0</v>
      </c>
      <c r="AD203" s="33">
        <f t="shared" si="35"/>
        <v>0</v>
      </c>
      <c r="AE203" s="33">
        <f t="shared" si="36"/>
        <v>0</v>
      </c>
      <c r="AF203" s="37"/>
      <c r="AG203" s="31" t="str">
        <f t="shared" si="37"/>
        <v/>
      </c>
      <c r="AH203" s="31" t="str">
        <f t="shared" si="38"/>
        <v/>
      </c>
      <c r="AI203" s="37"/>
    </row>
    <row r="204" spans="1:35" ht="14.25" customHeight="1" x14ac:dyDescent="0.25">
      <c r="A204" s="38" t="str">
        <f t="shared" si="26"/>
        <v/>
      </c>
      <c r="B204" s="39"/>
      <c r="C204" s="39"/>
      <c r="D204" s="40" t="str">
        <f t="shared" si="27"/>
        <v/>
      </c>
      <c r="E204" s="38" t="str">
        <f t="shared" si="28"/>
        <v/>
      </c>
      <c r="F204" s="38" t="str">
        <f t="shared" si="29"/>
        <v/>
      </c>
      <c r="G204" s="37"/>
      <c r="H204" s="38" t="str">
        <f>IFERROR(VLOOKUP(G204,'Vendor Master'!$A$14:$I$213,2,FALSE()),"")</f>
        <v/>
      </c>
      <c r="I204" s="37"/>
      <c r="J204" s="41"/>
      <c r="K204" s="41"/>
      <c r="L204" s="41"/>
      <c r="M204" s="42">
        <f t="shared" si="30"/>
        <v>0</v>
      </c>
      <c r="N204" s="37"/>
      <c r="O204" s="37" t="s">
        <v>370</v>
      </c>
      <c r="P204" s="41"/>
      <c r="Q204" s="42">
        <f t="shared" si="31"/>
        <v>0</v>
      </c>
      <c r="R204" s="42">
        <f>IF(ROW()=14,0,IF(OR(G204="",I204="",D204=""),0,SUMIFS($Q$14:Q203,$G$14:G203,G204,$I$14:I203,I204,$D$14:D203,"&gt;="&amp;DATE(IF(MONTH(D204)&gt;=4,YEAR(D204),YEAR(D204)-1),4,1),$D$14:D203,"&lt;"&amp;DATE(IF(MONTH(D204)&gt;=4,YEAR(D204)+1,YEAR(D204)),4,1))))</f>
        <v>0</v>
      </c>
      <c r="S204" s="42">
        <f t="shared" si="32"/>
        <v>0</v>
      </c>
      <c r="T204" s="42">
        <f>IFERROR(VLOOKUP(I204,'Section Master'!$A$14:$J$100,6,FALSE()),0)</f>
        <v>0</v>
      </c>
      <c r="U204" s="42">
        <f>IFERROR(VLOOKUP(I204,'Section Master'!$A$14:$J$100,7,FALSE()),0)</f>
        <v>0</v>
      </c>
      <c r="V204" s="38" t="str">
        <f>IF(I204="","",IFERROR(IF(VLOOKUP(I204,'Section Master'!$A$14:$J$100,8,FALSE())="Excess over aggregate",IF(S204&gt;U204,"Threshold exceeded","Below threshold"),IF(VLOOKUP(I204,'Section Master'!$A$14:$J$100,8,FALSE())="Single or aggregate gate",IF(OR(Q204&gt;T204,S204&gt;U204),"Threshold exceeded","Below threshold"),IF(VLOOKUP(I204,'Section Master'!$A$14:$J$100,8,FALSE())="Aggregate gate",IF(S204&gt;U204,"Threshold exceeded","Below threshold"),IF(VLOOKUP(I204,'Section Master'!$A$14:$J$100,8,FALSE())="No threshold","Applicable","Manual review")))),"Manual review"))</f>
        <v/>
      </c>
      <c r="W204" s="43">
        <f>IFERROR(VLOOKUP(I204,'Section Master'!$A$14:$J$100,5,FALSE()),0)</f>
        <v>0</v>
      </c>
      <c r="X204" s="44"/>
      <c r="Y204" s="42" t="str">
        <f>IF(I204="","",IF(V204="Below threshold",0,ROUND(IF(IFERROR(VLOOKUP(I204,'Section Master'!$A$14:$J$100,8,FALSE()),"")="Excess over aggregate",MAX(0,S204-MAX(U204,R204)),Q204)*IF(X204&lt;&gt;"",X204,W204),0)))</f>
        <v/>
      </c>
      <c r="Z204" s="39"/>
      <c r="AA204" s="40" t="str">
        <f t="shared" si="33"/>
        <v/>
      </c>
      <c r="AB204" s="39"/>
      <c r="AC204" s="42">
        <f t="shared" si="34"/>
        <v>0</v>
      </c>
      <c r="AD204" s="42">
        <f t="shared" si="35"/>
        <v>0</v>
      </c>
      <c r="AE204" s="42">
        <f t="shared" si="36"/>
        <v>0</v>
      </c>
      <c r="AF204" s="37"/>
      <c r="AG204" s="38" t="str">
        <f t="shared" si="37"/>
        <v/>
      </c>
      <c r="AH204" s="38" t="str">
        <f t="shared" si="38"/>
        <v/>
      </c>
      <c r="AI204" s="37"/>
    </row>
    <row r="205" spans="1:35" ht="14.25" customHeight="1" x14ac:dyDescent="0.25">
      <c r="A205" s="31" t="str">
        <f t="shared" si="26"/>
        <v/>
      </c>
      <c r="B205" s="39"/>
      <c r="C205" s="39"/>
      <c r="D205" s="45" t="str">
        <f t="shared" si="27"/>
        <v/>
      </c>
      <c r="E205" s="31" t="str">
        <f t="shared" si="28"/>
        <v/>
      </c>
      <c r="F205" s="31" t="str">
        <f t="shared" si="29"/>
        <v/>
      </c>
      <c r="G205" s="37"/>
      <c r="H205" s="31" t="str">
        <f>IFERROR(VLOOKUP(G205,'Vendor Master'!$A$14:$I$213,2,FALSE()),"")</f>
        <v/>
      </c>
      <c r="I205" s="37"/>
      <c r="J205" s="41"/>
      <c r="K205" s="41"/>
      <c r="L205" s="41"/>
      <c r="M205" s="33">
        <f t="shared" si="30"/>
        <v>0</v>
      </c>
      <c r="N205" s="37"/>
      <c r="O205" s="37" t="s">
        <v>370</v>
      </c>
      <c r="P205" s="41"/>
      <c r="Q205" s="33">
        <f t="shared" si="31"/>
        <v>0</v>
      </c>
      <c r="R205" s="33">
        <f>IF(ROW()=14,0,IF(OR(G205="",I205="",D205=""),0,SUMIFS($Q$14:Q204,$G$14:G204,G205,$I$14:I204,I205,$D$14:D204,"&gt;="&amp;DATE(IF(MONTH(D205)&gt;=4,YEAR(D205),YEAR(D205)-1),4,1),$D$14:D204,"&lt;"&amp;DATE(IF(MONTH(D205)&gt;=4,YEAR(D205)+1,YEAR(D205)),4,1))))</f>
        <v>0</v>
      </c>
      <c r="S205" s="33">
        <f t="shared" si="32"/>
        <v>0</v>
      </c>
      <c r="T205" s="33">
        <f>IFERROR(VLOOKUP(I205,'Section Master'!$A$14:$J$100,6,FALSE()),0)</f>
        <v>0</v>
      </c>
      <c r="U205" s="33">
        <f>IFERROR(VLOOKUP(I205,'Section Master'!$A$14:$J$100,7,FALSE()),0)</f>
        <v>0</v>
      </c>
      <c r="V205" s="31" t="str">
        <f>IF(I205="","",IFERROR(IF(VLOOKUP(I205,'Section Master'!$A$14:$J$100,8,FALSE())="Excess over aggregate",IF(S205&gt;U205,"Threshold exceeded","Below threshold"),IF(VLOOKUP(I205,'Section Master'!$A$14:$J$100,8,FALSE())="Single or aggregate gate",IF(OR(Q205&gt;T205,S205&gt;U205),"Threshold exceeded","Below threshold"),IF(VLOOKUP(I205,'Section Master'!$A$14:$J$100,8,FALSE())="Aggregate gate",IF(S205&gt;U205,"Threshold exceeded","Below threshold"),IF(VLOOKUP(I205,'Section Master'!$A$14:$J$100,8,FALSE())="No threshold","Applicable","Manual review")))),"Manual review"))</f>
        <v/>
      </c>
      <c r="W205" s="46">
        <f>IFERROR(VLOOKUP(I205,'Section Master'!$A$14:$J$100,5,FALSE()),0)</f>
        <v>0</v>
      </c>
      <c r="X205" s="44"/>
      <c r="Y205" s="33" t="str">
        <f>IF(I205="","",IF(V205="Below threshold",0,ROUND(IF(IFERROR(VLOOKUP(I205,'Section Master'!$A$14:$J$100,8,FALSE()),"")="Excess over aggregate",MAX(0,S205-MAX(U205,R205)),Q205)*IF(X205&lt;&gt;"",X205,W205),0)))</f>
        <v/>
      </c>
      <c r="Z205" s="39"/>
      <c r="AA205" s="45" t="str">
        <f t="shared" si="33"/>
        <v/>
      </c>
      <c r="AB205" s="39"/>
      <c r="AC205" s="33">
        <f t="shared" si="34"/>
        <v>0</v>
      </c>
      <c r="AD205" s="33">
        <f t="shared" si="35"/>
        <v>0</v>
      </c>
      <c r="AE205" s="33">
        <f t="shared" si="36"/>
        <v>0</v>
      </c>
      <c r="AF205" s="37"/>
      <c r="AG205" s="31" t="str">
        <f t="shared" si="37"/>
        <v/>
      </c>
      <c r="AH205" s="31" t="str">
        <f t="shared" si="38"/>
        <v/>
      </c>
      <c r="AI205" s="37"/>
    </row>
    <row r="206" spans="1:35" ht="14.25" customHeight="1" x14ac:dyDescent="0.25">
      <c r="A206" s="38" t="str">
        <f t="shared" ref="A206:A269" si="39">IF(D206="","",ROW()-13)</f>
        <v/>
      </c>
      <c r="B206" s="39"/>
      <c r="C206" s="39"/>
      <c r="D206" s="40" t="str">
        <f t="shared" ref="D206:D269" si="40">IF(AND(B206="",C206=""),"",IF(B206="",C206,IF(C206="",B206,MIN(B206,C206))))</f>
        <v/>
      </c>
      <c r="E206" s="38" t="str">
        <f t="shared" ref="E206:E269" si="41">IF(D206="","",TEXT(D206,"mmm-yy"))</f>
        <v/>
      </c>
      <c r="F206" s="38" t="str">
        <f t="shared" ref="F206:F269" si="42">IF(D206="","","Q"&amp;ROUNDUP(MONTH(D206)/3,0))</f>
        <v/>
      </c>
      <c r="G206" s="37"/>
      <c r="H206" s="38" t="str">
        <f>IFERROR(VLOOKUP(G206,'Vendor Master'!$A$14:$I$213,2,FALSE()),"")</f>
        <v/>
      </c>
      <c r="I206" s="37"/>
      <c r="J206" s="41"/>
      <c r="K206" s="41"/>
      <c r="L206" s="41"/>
      <c r="M206" s="42">
        <f t="shared" ref="M206:M269" si="43">SUM(J206:L206)</f>
        <v>0</v>
      </c>
      <c r="N206" s="37"/>
      <c r="O206" s="37" t="s">
        <v>370</v>
      </c>
      <c r="P206" s="41"/>
      <c r="Q206" s="42">
        <f t="shared" ref="Q206:Q269" si="44">IF(O206="Basic",J206,IF(O206="Gross",M206,IF(O206="Manual",P206,J206)))</f>
        <v>0</v>
      </c>
      <c r="R206" s="42">
        <f>IF(ROW()=14,0,IF(OR(G206="",I206="",D206=""),0,SUMIFS($Q$14:Q205,$G$14:G205,G206,$I$14:I205,I206,$D$14:D205,"&gt;="&amp;DATE(IF(MONTH(D206)&gt;=4,YEAR(D206),YEAR(D206)-1),4,1),$D$14:D205,"&lt;"&amp;DATE(IF(MONTH(D206)&gt;=4,YEAR(D206)+1,YEAR(D206)),4,1))))</f>
        <v>0</v>
      </c>
      <c r="S206" s="42">
        <f t="shared" ref="S206:S269" si="45">R206+Q206</f>
        <v>0</v>
      </c>
      <c r="T206" s="42">
        <f>IFERROR(VLOOKUP(I206,'Section Master'!$A$14:$J$100,6,FALSE()),0)</f>
        <v>0</v>
      </c>
      <c r="U206" s="42">
        <f>IFERROR(VLOOKUP(I206,'Section Master'!$A$14:$J$100,7,FALSE()),0)</f>
        <v>0</v>
      </c>
      <c r="V206" s="38" t="str">
        <f>IF(I206="","",IFERROR(IF(VLOOKUP(I206,'Section Master'!$A$14:$J$100,8,FALSE())="Excess over aggregate",IF(S206&gt;U206,"Threshold exceeded","Below threshold"),IF(VLOOKUP(I206,'Section Master'!$A$14:$J$100,8,FALSE())="Single or aggregate gate",IF(OR(Q206&gt;T206,S206&gt;U206),"Threshold exceeded","Below threshold"),IF(VLOOKUP(I206,'Section Master'!$A$14:$J$100,8,FALSE())="Aggregate gate",IF(S206&gt;U206,"Threshold exceeded","Below threshold"),IF(VLOOKUP(I206,'Section Master'!$A$14:$J$100,8,FALSE())="No threshold","Applicable","Manual review")))),"Manual review"))</f>
        <v/>
      </c>
      <c r="W206" s="43">
        <f>IFERROR(VLOOKUP(I206,'Section Master'!$A$14:$J$100,5,FALSE()),0)</f>
        <v>0</v>
      </c>
      <c r="X206" s="44"/>
      <c r="Y206" s="42" t="str">
        <f>IF(I206="","",IF(V206="Below threshold",0,ROUND(IF(IFERROR(VLOOKUP(I206,'Section Master'!$A$14:$J$100,8,FALSE()),"")="Excess over aggregate",MAX(0,S206-MAX(U206,R206)),Q206)*IF(X206&lt;&gt;"",X206,W206),0)))</f>
        <v/>
      </c>
      <c r="Z206" s="39"/>
      <c r="AA206" s="40" t="str">
        <f t="shared" ref="AA206:AA269" si="46">IF(Z206="","",IF(OR(I206="Immovable Property",I206="Rent - Specified Individual/HUF",I206="Specified Individual/HUF - 194M",I206="Virtual Digital Asset"),EOMONTH(Z206,0)+30,IF(MONTH(Z206)=3,DATE(YEAR(Z206),4,30),DATE(YEAR(Z206),MONTH(Z206)+1,7))))</f>
        <v/>
      </c>
      <c r="AB206" s="39"/>
      <c r="AC206" s="42">
        <f t="shared" ref="AC206:AC269" si="47">IF(OR(D206="",Z206="",Y206=0),0,IF(Z206&lt;=D206,0,ROUND(Y206*1%*(12*(YEAR(Z206)-YEAR(D206))+MONTH(Z206)-MONTH(D206)+IF(DAY(Z206)&gt;DAY(D206),1,0)),0)))</f>
        <v>0</v>
      </c>
      <c r="AD206" s="42">
        <f t="shared" ref="AD206:AD269" si="48">IF(OR(Z206="",AB206="",Y206=0),0,IF(AB206&lt;=Z206,0,ROUND(Y206*1.5%*(12*(YEAR(AB206)-YEAR(Z206))+MONTH(AB206)-MONTH(Z206)+IF(DAY(AB206)&gt;DAY(Z206),1,0)),0)))</f>
        <v>0</v>
      </c>
      <c r="AE206" s="42">
        <f t="shared" ref="AE206:AE269" si="49">AC206+AD206</f>
        <v>0</v>
      </c>
      <c r="AF206" s="37"/>
      <c r="AG206" s="38" t="str">
        <f t="shared" ref="AG206:AG269" si="50">IF(D206="","",IF(Y206=0,"No TDS",IF(AB206="","Outstanding",IF(AB206&lt;=AA206,"Deposited on time","Deposited late"))))</f>
        <v/>
      </c>
      <c r="AH206" s="38" t="str">
        <f t="shared" ref="AH206:AH269" si="51">IF(D206="","",IF(D206&lt;DATE(2026,4,1),"Income Tax Act, 1961","Income Tax Act, 2025 — Section 393 / applicable table item"))</f>
        <v/>
      </c>
      <c r="AI206" s="37"/>
    </row>
    <row r="207" spans="1:35" ht="14.25" customHeight="1" x14ac:dyDescent="0.25">
      <c r="A207" s="31" t="str">
        <f t="shared" si="39"/>
        <v/>
      </c>
      <c r="B207" s="39"/>
      <c r="C207" s="39"/>
      <c r="D207" s="45" t="str">
        <f t="shared" si="40"/>
        <v/>
      </c>
      <c r="E207" s="31" t="str">
        <f t="shared" si="41"/>
        <v/>
      </c>
      <c r="F207" s="31" t="str">
        <f t="shared" si="42"/>
        <v/>
      </c>
      <c r="G207" s="37"/>
      <c r="H207" s="31" t="str">
        <f>IFERROR(VLOOKUP(G207,'Vendor Master'!$A$14:$I$213,2,FALSE()),"")</f>
        <v/>
      </c>
      <c r="I207" s="37"/>
      <c r="J207" s="41"/>
      <c r="K207" s="41"/>
      <c r="L207" s="41"/>
      <c r="M207" s="33">
        <f t="shared" si="43"/>
        <v>0</v>
      </c>
      <c r="N207" s="37"/>
      <c r="O207" s="37" t="s">
        <v>370</v>
      </c>
      <c r="P207" s="41"/>
      <c r="Q207" s="33">
        <f t="shared" si="44"/>
        <v>0</v>
      </c>
      <c r="R207" s="33">
        <f>IF(ROW()=14,0,IF(OR(G207="",I207="",D207=""),0,SUMIFS($Q$14:Q206,$G$14:G206,G207,$I$14:I206,I207,$D$14:D206,"&gt;="&amp;DATE(IF(MONTH(D207)&gt;=4,YEAR(D207),YEAR(D207)-1),4,1),$D$14:D206,"&lt;"&amp;DATE(IF(MONTH(D207)&gt;=4,YEAR(D207)+1,YEAR(D207)),4,1))))</f>
        <v>0</v>
      </c>
      <c r="S207" s="33">
        <f t="shared" si="45"/>
        <v>0</v>
      </c>
      <c r="T207" s="33">
        <f>IFERROR(VLOOKUP(I207,'Section Master'!$A$14:$J$100,6,FALSE()),0)</f>
        <v>0</v>
      </c>
      <c r="U207" s="33">
        <f>IFERROR(VLOOKUP(I207,'Section Master'!$A$14:$J$100,7,FALSE()),0)</f>
        <v>0</v>
      </c>
      <c r="V207" s="31" t="str">
        <f>IF(I207="","",IFERROR(IF(VLOOKUP(I207,'Section Master'!$A$14:$J$100,8,FALSE())="Excess over aggregate",IF(S207&gt;U207,"Threshold exceeded","Below threshold"),IF(VLOOKUP(I207,'Section Master'!$A$14:$J$100,8,FALSE())="Single or aggregate gate",IF(OR(Q207&gt;T207,S207&gt;U207),"Threshold exceeded","Below threshold"),IF(VLOOKUP(I207,'Section Master'!$A$14:$J$100,8,FALSE())="Aggregate gate",IF(S207&gt;U207,"Threshold exceeded","Below threshold"),IF(VLOOKUP(I207,'Section Master'!$A$14:$J$100,8,FALSE())="No threshold","Applicable","Manual review")))),"Manual review"))</f>
        <v/>
      </c>
      <c r="W207" s="46">
        <f>IFERROR(VLOOKUP(I207,'Section Master'!$A$14:$J$100,5,FALSE()),0)</f>
        <v>0</v>
      </c>
      <c r="X207" s="44"/>
      <c r="Y207" s="33" t="str">
        <f>IF(I207="","",IF(V207="Below threshold",0,ROUND(IF(IFERROR(VLOOKUP(I207,'Section Master'!$A$14:$J$100,8,FALSE()),"")="Excess over aggregate",MAX(0,S207-MAX(U207,R207)),Q207)*IF(X207&lt;&gt;"",X207,W207),0)))</f>
        <v/>
      </c>
      <c r="Z207" s="39"/>
      <c r="AA207" s="45" t="str">
        <f t="shared" si="46"/>
        <v/>
      </c>
      <c r="AB207" s="39"/>
      <c r="AC207" s="33">
        <f t="shared" si="47"/>
        <v>0</v>
      </c>
      <c r="AD207" s="33">
        <f t="shared" si="48"/>
        <v>0</v>
      </c>
      <c r="AE207" s="33">
        <f t="shared" si="49"/>
        <v>0</v>
      </c>
      <c r="AF207" s="37"/>
      <c r="AG207" s="31" t="str">
        <f t="shared" si="50"/>
        <v/>
      </c>
      <c r="AH207" s="31" t="str">
        <f t="shared" si="51"/>
        <v/>
      </c>
      <c r="AI207" s="37"/>
    </row>
    <row r="208" spans="1:35" ht="14.25" customHeight="1" x14ac:dyDescent="0.25">
      <c r="A208" s="38" t="str">
        <f t="shared" si="39"/>
        <v/>
      </c>
      <c r="B208" s="39"/>
      <c r="C208" s="39"/>
      <c r="D208" s="40" t="str">
        <f t="shared" si="40"/>
        <v/>
      </c>
      <c r="E208" s="38" t="str">
        <f t="shared" si="41"/>
        <v/>
      </c>
      <c r="F208" s="38" t="str">
        <f t="shared" si="42"/>
        <v/>
      </c>
      <c r="G208" s="37"/>
      <c r="H208" s="38" t="str">
        <f>IFERROR(VLOOKUP(G208,'Vendor Master'!$A$14:$I$213,2,FALSE()),"")</f>
        <v/>
      </c>
      <c r="I208" s="37"/>
      <c r="J208" s="41"/>
      <c r="K208" s="41"/>
      <c r="L208" s="41"/>
      <c r="M208" s="42">
        <f t="shared" si="43"/>
        <v>0</v>
      </c>
      <c r="N208" s="37"/>
      <c r="O208" s="37" t="s">
        <v>370</v>
      </c>
      <c r="P208" s="41"/>
      <c r="Q208" s="42">
        <f t="shared" si="44"/>
        <v>0</v>
      </c>
      <c r="R208" s="42">
        <f>IF(ROW()=14,0,IF(OR(G208="",I208="",D208=""),0,SUMIFS($Q$14:Q207,$G$14:G207,G208,$I$14:I207,I208,$D$14:D207,"&gt;="&amp;DATE(IF(MONTH(D208)&gt;=4,YEAR(D208),YEAR(D208)-1),4,1),$D$14:D207,"&lt;"&amp;DATE(IF(MONTH(D208)&gt;=4,YEAR(D208)+1,YEAR(D208)),4,1))))</f>
        <v>0</v>
      </c>
      <c r="S208" s="42">
        <f t="shared" si="45"/>
        <v>0</v>
      </c>
      <c r="T208" s="42">
        <f>IFERROR(VLOOKUP(I208,'Section Master'!$A$14:$J$100,6,FALSE()),0)</f>
        <v>0</v>
      </c>
      <c r="U208" s="42">
        <f>IFERROR(VLOOKUP(I208,'Section Master'!$A$14:$J$100,7,FALSE()),0)</f>
        <v>0</v>
      </c>
      <c r="V208" s="38" t="str">
        <f>IF(I208="","",IFERROR(IF(VLOOKUP(I208,'Section Master'!$A$14:$J$100,8,FALSE())="Excess over aggregate",IF(S208&gt;U208,"Threshold exceeded","Below threshold"),IF(VLOOKUP(I208,'Section Master'!$A$14:$J$100,8,FALSE())="Single or aggregate gate",IF(OR(Q208&gt;T208,S208&gt;U208),"Threshold exceeded","Below threshold"),IF(VLOOKUP(I208,'Section Master'!$A$14:$J$100,8,FALSE())="Aggregate gate",IF(S208&gt;U208,"Threshold exceeded","Below threshold"),IF(VLOOKUP(I208,'Section Master'!$A$14:$J$100,8,FALSE())="No threshold","Applicable","Manual review")))),"Manual review"))</f>
        <v/>
      </c>
      <c r="W208" s="43">
        <f>IFERROR(VLOOKUP(I208,'Section Master'!$A$14:$J$100,5,FALSE()),0)</f>
        <v>0</v>
      </c>
      <c r="X208" s="44"/>
      <c r="Y208" s="42" t="str">
        <f>IF(I208="","",IF(V208="Below threshold",0,ROUND(IF(IFERROR(VLOOKUP(I208,'Section Master'!$A$14:$J$100,8,FALSE()),"")="Excess over aggregate",MAX(0,S208-MAX(U208,R208)),Q208)*IF(X208&lt;&gt;"",X208,W208),0)))</f>
        <v/>
      </c>
      <c r="Z208" s="39"/>
      <c r="AA208" s="40" t="str">
        <f t="shared" si="46"/>
        <v/>
      </c>
      <c r="AB208" s="39"/>
      <c r="AC208" s="42">
        <f t="shared" si="47"/>
        <v>0</v>
      </c>
      <c r="AD208" s="42">
        <f t="shared" si="48"/>
        <v>0</v>
      </c>
      <c r="AE208" s="42">
        <f t="shared" si="49"/>
        <v>0</v>
      </c>
      <c r="AF208" s="37"/>
      <c r="AG208" s="38" t="str">
        <f t="shared" si="50"/>
        <v/>
      </c>
      <c r="AH208" s="38" t="str">
        <f t="shared" si="51"/>
        <v/>
      </c>
      <c r="AI208" s="37"/>
    </row>
    <row r="209" spans="1:35" ht="14.25" customHeight="1" x14ac:dyDescent="0.25">
      <c r="A209" s="31" t="str">
        <f t="shared" si="39"/>
        <v/>
      </c>
      <c r="B209" s="39"/>
      <c r="C209" s="39"/>
      <c r="D209" s="45" t="str">
        <f t="shared" si="40"/>
        <v/>
      </c>
      <c r="E209" s="31" t="str">
        <f t="shared" si="41"/>
        <v/>
      </c>
      <c r="F209" s="31" t="str">
        <f t="shared" si="42"/>
        <v/>
      </c>
      <c r="G209" s="37"/>
      <c r="H209" s="31" t="str">
        <f>IFERROR(VLOOKUP(G209,'Vendor Master'!$A$14:$I$213,2,FALSE()),"")</f>
        <v/>
      </c>
      <c r="I209" s="37"/>
      <c r="J209" s="41"/>
      <c r="K209" s="41"/>
      <c r="L209" s="41"/>
      <c r="M209" s="33">
        <f t="shared" si="43"/>
        <v>0</v>
      </c>
      <c r="N209" s="37"/>
      <c r="O209" s="37" t="s">
        <v>370</v>
      </c>
      <c r="P209" s="41"/>
      <c r="Q209" s="33">
        <f t="shared" si="44"/>
        <v>0</v>
      </c>
      <c r="R209" s="33">
        <f>IF(ROW()=14,0,IF(OR(G209="",I209="",D209=""),0,SUMIFS($Q$14:Q208,$G$14:G208,G209,$I$14:I208,I209,$D$14:D208,"&gt;="&amp;DATE(IF(MONTH(D209)&gt;=4,YEAR(D209),YEAR(D209)-1),4,1),$D$14:D208,"&lt;"&amp;DATE(IF(MONTH(D209)&gt;=4,YEAR(D209)+1,YEAR(D209)),4,1))))</f>
        <v>0</v>
      </c>
      <c r="S209" s="33">
        <f t="shared" si="45"/>
        <v>0</v>
      </c>
      <c r="T209" s="33">
        <f>IFERROR(VLOOKUP(I209,'Section Master'!$A$14:$J$100,6,FALSE()),0)</f>
        <v>0</v>
      </c>
      <c r="U209" s="33">
        <f>IFERROR(VLOOKUP(I209,'Section Master'!$A$14:$J$100,7,FALSE()),0)</f>
        <v>0</v>
      </c>
      <c r="V209" s="31" t="str">
        <f>IF(I209="","",IFERROR(IF(VLOOKUP(I209,'Section Master'!$A$14:$J$100,8,FALSE())="Excess over aggregate",IF(S209&gt;U209,"Threshold exceeded","Below threshold"),IF(VLOOKUP(I209,'Section Master'!$A$14:$J$100,8,FALSE())="Single or aggregate gate",IF(OR(Q209&gt;T209,S209&gt;U209),"Threshold exceeded","Below threshold"),IF(VLOOKUP(I209,'Section Master'!$A$14:$J$100,8,FALSE())="Aggregate gate",IF(S209&gt;U209,"Threshold exceeded","Below threshold"),IF(VLOOKUP(I209,'Section Master'!$A$14:$J$100,8,FALSE())="No threshold","Applicable","Manual review")))),"Manual review"))</f>
        <v/>
      </c>
      <c r="W209" s="46">
        <f>IFERROR(VLOOKUP(I209,'Section Master'!$A$14:$J$100,5,FALSE()),0)</f>
        <v>0</v>
      </c>
      <c r="X209" s="44"/>
      <c r="Y209" s="33" t="str">
        <f>IF(I209="","",IF(V209="Below threshold",0,ROUND(IF(IFERROR(VLOOKUP(I209,'Section Master'!$A$14:$J$100,8,FALSE()),"")="Excess over aggregate",MAX(0,S209-MAX(U209,R209)),Q209)*IF(X209&lt;&gt;"",X209,W209),0)))</f>
        <v/>
      </c>
      <c r="Z209" s="39"/>
      <c r="AA209" s="45" t="str">
        <f t="shared" si="46"/>
        <v/>
      </c>
      <c r="AB209" s="39"/>
      <c r="AC209" s="33">
        <f t="shared" si="47"/>
        <v>0</v>
      </c>
      <c r="AD209" s="33">
        <f t="shared" si="48"/>
        <v>0</v>
      </c>
      <c r="AE209" s="33">
        <f t="shared" si="49"/>
        <v>0</v>
      </c>
      <c r="AF209" s="37"/>
      <c r="AG209" s="31" t="str">
        <f t="shared" si="50"/>
        <v/>
      </c>
      <c r="AH209" s="31" t="str">
        <f t="shared" si="51"/>
        <v/>
      </c>
      <c r="AI209" s="37"/>
    </row>
    <row r="210" spans="1:35" ht="14.25" customHeight="1" x14ac:dyDescent="0.25">
      <c r="A210" s="38" t="str">
        <f t="shared" si="39"/>
        <v/>
      </c>
      <c r="B210" s="39"/>
      <c r="C210" s="39"/>
      <c r="D210" s="40" t="str">
        <f t="shared" si="40"/>
        <v/>
      </c>
      <c r="E210" s="38" t="str">
        <f t="shared" si="41"/>
        <v/>
      </c>
      <c r="F210" s="38" t="str">
        <f t="shared" si="42"/>
        <v/>
      </c>
      <c r="G210" s="37"/>
      <c r="H210" s="38" t="str">
        <f>IFERROR(VLOOKUP(G210,'Vendor Master'!$A$14:$I$213,2,FALSE()),"")</f>
        <v/>
      </c>
      <c r="I210" s="37"/>
      <c r="J210" s="41"/>
      <c r="K210" s="41"/>
      <c r="L210" s="41"/>
      <c r="M210" s="42">
        <f t="shared" si="43"/>
        <v>0</v>
      </c>
      <c r="N210" s="37"/>
      <c r="O210" s="37" t="s">
        <v>370</v>
      </c>
      <c r="P210" s="41"/>
      <c r="Q210" s="42">
        <f t="shared" si="44"/>
        <v>0</v>
      </c>
      <c r="R210" s="42">
        <f>IF(ROW()=14,0,IF(OR(G210="",I210="",D210=""),0,SUMIFS($Q$14:Q209,$G$14:G209,G210,$I$14:I209,I210,$D$14:D209,"&gt;="&amp;DATE(IF(MONTH(D210)&gt;=4,YEAR(D210),YEAR(D210)-1),4,1),$D$14:D209,"&lt;"&amp;DATE(IF(MONTH(D210)&gt;=4,YEAR(D210)+1,YEAR(D210)),4,1))))</f>
        <v>0</v>
      </c>
      <c r="S210" s="42">
        <f t="shared" si="45"/>
        <v>0</v>
      </c>
      <c r="T210" s="42">
        <f>IFERROR(VLOOKUP(I210,'Section Master'!$A$14:$J$100,6,FALSE()),0)</f>
        <v>0</v>
      </c>
      <c r="U210" s="42">
        <f>IFERROR(VLOOKUP(I210,'Section Master'!$A$14:$J$100,7,FALSE()),0)</f>
        <v>0</v>
      </c>
      <c r="V210" s="38" t="str">
        <f>IF(I210="","",IFERROR(IF(VLOOKUP(I210,'Section Master'!$A$14:$J$100,8,FALSE())="Excess over aggregate",IF(S210&gt;U210,"Threshold exceeded","Below threshold"),IF(VLOOKUP(I210,'Section Master'!$A$14:$J$100,8,FALSE())="Single or aggregate gate",IF(OR(Q210&gt;T210,S210&gt;U210),"Threshold exceeded","Below threshold"),IF(VLOOKUP(I210,'Section Master'!$A$14:$J$100,8,FALSE())="Aggregate gate",IF(S210&gt;U210,"Threshold exceeded","Below threshold"),IF(VLOOKUP(I210,'Section Master'!$A$14:$J$100,8,FALSE())="No threshold","Applicable","Manual review")))),"Manual review"))</f>
        <v/>
      </c>
      <c r="W210" s="43">
        <f>IFERROR(VLOOKUP(I210,'Section Master'!$A$14:$J$100,5,FALSE()),0)</f>
        <v>0</v>
      </c>
      <c r="X210" s="44"/>
      <c r="Y210" s="42" t="str">
        <f>IF(I210="","",IF(V210="Below threshold",0,ROUND(IF(IFERROR(VLOOKUP(I210,'Section Master'!$A$14:$J$100,8,FALSE()),"")="Excess over aggregate",MAX(0,S210-MAX(U210,R210)),Q210)*IF(X210&lt;&gt;"",X210,W210),0)))</f>
        <v/>
      </c>
      <c r="Z210" s="39"/>
      <c r="AA210" s="40" t="str">
        <f t="shared" si="46"/>
        <v/>
      </c>
      <c r="AB210" s="39"/>
      <c r="AC210" s="42">
        <f t="shared" si="47"/>
        <v>0</v>
      </c>
      <c r="AD210" s="42">
        <f t="shared" si="48"/>
        <v>0</v>
      </c>
      <c r="AE210" s="42">
        <f t="shared" si="49"/>
        <v>0</v>
      </c>
      <c r="AF210" s="37"/>
      <c r="AG210" s="38" t="str">
        <f t="shared" si="50"/>
        <v/>
      </c>
      <c r="AH210" s="38" t="str">
        <f t="shared" si="51"/>
        <v/>
      </c>
      <c r="AI210" s="37"/>
    </row>
    <row r="211" spans="1:35" ht="14.25" customHeight="1" x14ac:dyDescent="0.25">
      <c r="A211" s="31" t="str">
        <f t="shared" si="39"/>
        <v/>
      </c>
      <c r="B211" s="39"/>
      <c r="C211" s="39"/>
      <c r="D211" s="45" t="str">
        <f t="shared" si="40"/>
        <v/>
      </c>
      <c r="E211" s="31" t="str">
        <f t="shared" si="41"/>
        <v/>
      </c>
      <c r="F211" s="31" t="str">
        <f t="shared" si="42"/>
        <v/>
      </c>
      <c r="G211" s="37"/>
      <c r="H211" s="31" t="str">
        <f>IFERROR(VLOOKUP(G211,'Vendor Master'!$A$14:$I$213,2,FALSE()),"")</f>
        <v/>
      </c>
      <c r="I211" s="37"/>
      <c r="J211" s="41"/>
      <c r="K211" s="41"/>
      <c r="L211" s="41"/>
      <c r="M211" s="33">
        <f t="shared" si="43"/>
        <v>0</v>
      </c>
      <c r="N211" s="37"/>
      <c r="O211" s="37" t="s">
        <v>370</v>
      </c>
      <c r="P211" s="41"/>
      <c r="Q211" s="33">
        <f t="shared" si="44"/>
        <v>0</v>
      </c>
      <c r="R211" s="33">
        <f>IF(ROW()=14,0,IF(OR(G211="",I211="",D211=""),0,SUMIFS($Q$14:Q210,$G$14:G210,G211,$I$14:I210,I211,$D$14:D210,"&gt;="&amp;DATE(IF(MONTH(D211)&gt;=4,YEAR(D211),YEAR(D211)-1),4,1),$D$14:D210,"&lt;"&amp;DATE(IF(MONTH(D211)&gt;=4,YEAR(D211)+1,YEAR(D211)),4,1))))</f>
        <v>0</v>
      </c>
      <c r="S211" s="33">
        <f t="shared" si="45"/>
        <v>0</v>
      </c>
      <c r="T211" s="33">
        <f>IFERROR(VLOOKUP(I211,'Section Master'!$A$14:$J$100,6,FALSE()),0)</f>
        <v>0</v>
      </c>
      <c r="U211" s="33">
        <f>IFERROR(VLOOKUP(I211,'Section Master'!$A$14:$J$100,7,FALSE()),0)</f>
        <v>0</v>
      </c>
      <c r="V211" s="31" t="str">
        <f>IF(I211="","",IFERROR(IF(VLOOKUP(I211,'Section Master'!$A$14:$J$100,8,FALSE())="Excess over aggregate",IF(S211&gt;U211,"Threshold exceeded","Below threshold"),IF(VLOOKUP(I211,'Section Master'!$A$14:$J$100,8,FALSE())="Single or aggregate gate",IF(OR(Q211&gt;T211,S211&gt;U211),"Threshold exceeded","Below threshold"),IF(VLOOKUP(I211,'Section Master'!$A$14:$J$100,8,FALSE())="Aggregate gate",IF(S211&gt;U211,"Threshold exceeded","Below threshold"),IF(VLOOKUP(I211,'Section Master'!$A$14:$J$100,8,FALSE())="No threshold","Applicable","Manual review")))),"Manual review"))</f>
        <v/>
      </c>
      <c r="W211" s="46">
        <f>IFERROR(VLOOKUP(I211,'Section Master'!$A$14:$J$100,5,FALSE()),0)</f>
        <v>0</v>
      </c>
      <c r="X211" s="44"/>
      <c r="Y211" s="33" t="str">
        <f>IF(I211="","",IF(V211="Below threshold",0,ROUND(IF(IFERROR(VLOOKUP(I211,'Section Master'!$A$14:$J$100,8,FALSE()),"")="Excess over aggregate",MAX(0,S211-MAX(U211,R211)),Q211)*IF(X211&lt;&gt;"",X211,W211),0)))</f>
        <v/>
      </c>
      <c r="Z211" s="39"/>
      <c r="AA211" s="45" t="str">
        <f t="shared" si="46"/>
        <v/>
      </c>
      <c r="AB211" s="39"/>
      <c r="AC211" s="33">
        <f t="shared" si="47"/>
        <v>0</v>
      </c>
      <c r="AD211" s="33">
        <f t="shared" si="48"/>
        <v>0</v>
      </c>
      <c r="AE211" s="33">
        <f t="shared" si="49"/>
        <v>0</v>
      </c>
      <c r="AF211" s="37"/>
      <c r="AG211" s="31" t="str">
        <f t="shared" si="50"/>
        <v/>
      </c>
      <c r="AH211" s="31" t="str">
        <f t="shared" si="51"/>
        <v/>
      </c>
      <c r="AI211" s="37"/>
    </row>
    <row r="212" spans="1:35" ht="14.25" customHeight="1" x14ac:dyDescent="0.25">
      <c r="A212" s="38" t="str">
        <f t="shared" si="39"/>
        <v/>
      </c>
      <c r="B212" s="39"/>
      <c r="C212" s="39"/>
      <c r="D212" s="40" t="str">
        <f t="shared" si="40"/>
        <v/>
      </c>
      <c r="E212" s="38" t="str">
        <f t="shared" si="41"/>
        <v/>
      </c>
      <c r="F212" s="38" t="str">
        <f t="shared" si="42"/>
        <v/>
      </c>
      <c r="G212" s="37"/>
      <c r="H212" s="38" t="str">
        <f>IFERROR(VLOOKUP(G212,'Vendor Master'!$A$14:$I$213,2,FALSE()),"")</f>
        <v/>
      </c>
      <c r="I212" s="37"/>
      <c r="J212" s="41"/>
      <c r="K212" s="41"/>
      <c r="L212" s="41"/>
      <c r="M212" s="42">
        <f t="shared" si="43"/>
        <v>0</v>
      </c>
      <c r="N212" s="37"/>
      <c r="O212" s="37" t="s">
        <v>370</v>
      </c>
      <c r="P212" s="41"/>
      <c r="Q212" s="42">
        <f t="shared" si="44"/>
        <v>0</v>
      </c>
      <c r="R212" s="42">
        <f>IF(ROW()=14,0,IF(OR(G212="",I212="",D212=""),0,SUMIFS($Q$14:Q211,$G$14:G211,G212,$I$14:I211,I212,$D$14:D211,"&gt;="&amp;DATE(IF(MONTH(D212)&gt;=4,YEAR(D212),YEAR(D212)-1),4,1),$D$14:D211,"&lt;"&amp;DATE(IF(MONTH(D212)&gt;=4,YEAR(D212)+1,YEAR(D212)),4,1))))</f>
        <v>0</v>
      </c>
      <c r="S212" s="42">
        <f t="shared" si="45"/>
        <v>0</v>
      </c>
      <c r="T212" s="42">
        <f>IFERROR(VLOOKUP(I212,'Section Master'!$A$14:$J$100,6,FALSE()),0)</f>
        <v>0</v>
      </c>
      <c r="U212" s="42">
        <f>IFERROR(VLOOKUP(I212,'Section Master'!$A$14:$J$100,7,FALSE()),0)</f>
        <v>0</v>
      </c>
      <c r="V212" s="38" t="str">
        <f>IF(I212="","",IFERROR(IF(VLOOKUP(I212,'Section Master'!$A$14:$J$100,8,FALSE())="Excess over aggregate",IF(S212&gt;U212,"Threshold exceeded","Below threshold"),IF(VLOOKUP(I212,'Section Master'!$A$14:$J$100,8,FALSE())="Single or aggregate gate",IF(OR(Q212&gt;T212,S212&gt;U212),"Threshold exceeded","Below threshold"),IF(VLOOKUP(I212,'Section Master'!$A$14:$J$100,8,FALSE())="Aggregate gate",IF(S212&gt;U212,"Threshold exceeded","Below threshold"),IF(VLOOKUP(I212,'Section Master'!$A$14:$J$100,8,FALSE())="No threshold","Applicable","Manual review")))),"Manual review"))</f>
        <v/>
      </c>
      <c r="W212" s="43">
        <f>IFERROR(VLOOKUP(I212,'Section Master'!$A$14:$J$100,5,FALSE()),0)</f>
        <v>0</v>
      </c>
      <c r="X212" s="44"/>
      <c r="Y212" s="42" t="str">
        <f>IF(I212="","",IF(V212="Below threshold",0,ROUND(IF(IFERROR(VLOOKUP(I212,'Section Master'!$A$14:$J$100,8,FALSE()),"")="Excess over aggregate",MAX(0,S212-MAX(U212,R212)),Q212)*IF(X212&lt;&gt;"",X212,W212),0)))</f>
        <v/>
      </c>
      <c r="Z212" s="39"/>
      <c r="AA212" s="40" t="str">
        <f t="shared" si="46"/>
        <v/>
      </c>
      <c r="AB212" s="39"/>
      <c r="AC212" s="42">
        <f t="shared" si="47"/>
        <v>0</v>
      </c>
      <c r="AD212" s="42">
        <f t="shared" si="48"/>
        <v>0</v>
      </c>
      <c r="AE212" s="42">
        <f t="shared" si="49"/>
        <v>0</v>
      </c>
      <c r="AF212" s="37"/>
      <c r="AG212" s="38" t="str">
        <f t="shared" si="50"/>
        <v/>
      </c>
      <c r="AH212" s="38" t="str">
        <f t="shared" si="51"/>
        <v/>
      </c>
      <c r="AI212" s="37"/>
    </row>
    <row r="213" spans="1:35" ht="14.25" customHeight="1" x14ac:dyDescent="0.25">
      <c r="A213" s="31" t="str">
        <f t="shared" si="39"/>
        <v/>
      </c>
      <c r="B213" s="39"/>
      <c r="C213" s="39"/>
      <c r="D213" s="45" t="str">
        <f t="shared" si="40"/>
        <v/>
      </c>
      <c r="E213" s="31" t="str">
        <f t="shared" si="41"/>
        <v/>
      </c>
      <c r="F213" s="31" t="str">
        <f t="shared" si="42"/>
        <v/>
      </c>
      <c r="G213" s="37"/>
      <c r="H213" s="31" t="str">
        <f>IFERROR(VLOOKUP(G213,'Vendor Master'!$A$14:$I$213,2,FALSE()),"")</f>
        <v/>
      </c>
      <c r="I213" s="37"/>
      <c r="J213" s="41"/>
      <c r="K213" s="41"/>
      <c r="L213" s="41"/>
      <c r="M213" s="33">
        <f t="shared" si="43"/>
        <v>0</v>
      </c>
      <c r="N213" s="37"/>
      <c r="O213" s="37" t="s">
        <v>370</v>
      </c>
      <c r="P213" s="41"/>
      <c r="Q213" s="33">
        <f t="shared" si="44"/>
        <v>0</v>
      </c>
      <c r="R213" s="33">
        <f>IF(ROW()=14,0,IF(OR(G213="",I213="",D213=""),0,SUMIFS($Q$14:Q212,$G$14:G212,G213,$I$14:I212,I213,$D$14:D212,"&gt;="&amp;DATE(IF(MONTH(D213)&gt;=4,YEAR(D213),YEAR(D213)-1),4,1),$D$14:D212,"&lt;"&amp;DATE(IF(MONTH(D213)&gt;=4,YEAR(D213)+1,YEAR(D213)),4,1))))</f>
        <v>0</v>
      </c>
      <c r="S213" s="33">
        <f t="shared" si="45"/>
        <v>0</v>
      </c>
      <c r="T213" s="33">
        <f>IFERROR(VLOOKUP(I213,'Section Master'!$A$14:$J$100,6,FALSE()),0)</f>
        <v>0</v>
      </c>
      <c r="U213" s="33">
        <f>IFERROR(VLOOKUP(I213,'Section Master'!$A$14:$J$100,7,FALSE()),0)</f>
        <v>0</v>
      </c>
      <c r="V213" s="31" t="str">
        <f>IF(I213="","",IFERROR(IF(VLOOKUP(I213,'Section Master'!$A$14:$J$100,8,FALSE())="Excess over aggregate",IF(S213&gt;U213,"Threshold exceeded","Below threshold"),IF(VLOOKUP(I213,'Section Master'!$A$14:$J$100,8,FALSE())="Single or aggregate gate",IF(OR(Q213&gt;T213,S213&gt;U213),"Threshold exceeded","Below threshold"),IF(VLOOKUP(I213,'Section Master'!$A$14:$J$100,8,FALSE())="Aggregate gate",IF(S213&gt;U213,"Threshold exceeded","Below threshold"),IF(VLOOKUP(I213,'Section Master'!$A$14:$J$100,8,FALSE())="No threshold","Applicable","Manual review")))),"Manual review"))</f>
        <v/>
      </c>
      <c r="W213" s="46">
        <f>IFERROR(VLOOKUP(I213,'Section Master'!$A$14:$J$100,5,FALSE()),0)</f>
        <v>0</v>
      </c>
      <c r="X213" s="44"/>
      <c r="Y213" s="33" t="str">
        <f>IF(I213="","",IF(V213="Below threshold",0,ROUND(IF(IFERROR(VLOOKUP(I213,'Section Master'!$A$14:$J$100,8,FALSE()),"")="Excess over aggregate",MAX(0,S213-MAX(U213,R213)),Q213)*IF(X213&lt;&gt;"",X213,W213),0)))</f>
        <v/>
      </c>
      <c r="Z213" s="39"/>
      <c r="AA213" s="45" t="str">
        <f t="shared" si="46"/>
        <v/>
      </c>
      <c r="AB213" s="39"/>
      <c r="AC213" s="33">
        <f t="shared" si="47"/>
        <v>0</v>
      </c>
      <c r="AD213" s="33">
        <f t="shared" si="48"/>
        <v>0</v>
      </c>
      <c r="AE213" s="33">
        <f t="shared" si="49"/>
        <v>0</v>
      </c>
      <c r="AF213" s="37"/>
      <c r="AG213" s="31" t="str">
        <f t="shared" si="50"/>
        <v/>
      </c>
      <c r="AH213" s="31" t="str">
        <f t="shared" si="51"/>
        <v/>
      </c>
      <c r="AI213" s="37"/>
    </row>
    <row r="214" spans="1:35" ht="14.25" customHeight="1" x14ac:dyDescent="0.25">
      <c r="A214" s="38" t="str">
        <f t="shared" si="39"/>
        <v/>
      </c>
      <c r="B214" s="39"/>
      <c r="C214" s="39"/>
      <c r="D214" s="40" t="str">
        <f t="shared" si="40"/>
        <v/>
      </c>
      <c r="E214" s="38" t="str">
        <f t="shared" si="41"/>
        <v/>
      </c>
      <c r="F214" s="38" t="str">
        <f t="shared" si="42"/>
        <v/>
      </c>
      <c r="G214" s="37"/>
      <c r="H214" s="38" t="str">
        <f>IFERROR(VLOOKUP(G214,'Vendor Master'!$A$14:$I$213,2,FALSE()),"")</f>
        <v/>
      </c>
      <c r="I214" s="37"/>
      <c r="J214" s="41"/>
      <c r="K214" s="41"/>
      <c r="L214" s="41"/>
      <c r="M214" s="42">
        <f t="shared" si="43"/>
        <v>0</v>
      </c>
      <c r="N214" s="37"/>
      <c r="O214" s="37" t="s">
        <v>370</v>
      </c>
      <c r="P214" s="41"/>
      <c r="Q214" s="42">
        <f t="shared" si="44"/>
        <v>0</v>
      </c>
      <c r="R214" s="42">
        <f>IF(ROW()=14,0,IF(OR(G214="",I214="",D214=""),0,SUMIFS($Q$14:Q213,$G$14:G213,G214,$I$14:I213,I214,$D$14:D213,"&gt;="&amp;DATE(IF(MONTH(D214)&gt;=4,YEAR(D214),YEAR(D214)-1),4,1),$D$14:D213,"&lt;"&amp;DATE(IF(MONTH(D214)&gt;=4,YEAR(D214)+1,YEAR(D214)),4,1))))</f>
        <v>0</v>
      </c>
      <c r="S214" s="42">
        <f t="shared" si="45"/>
        <v>0</v>
      </c>
      <c r="T214" s="42">
        <f>IFERROR(VLOOKUP(I214,'Section Master'!$A$14:$J$100,6,FALSE()),0)</f>
        <v>0</v>
      </c>
      <c r="U214" s="42">
        <f>IFERROR(VLOOKUP(I214,'Section Master'!$A$14:$J$100,7,FALSE()),0)</f>
        <v>0</v>
      </c>
      <c r="V214" s="38" t="str">
        <f>IF(I214="","",IFERROR(IF(VLOOKUP(I214,'Section Master'!$A$14:$J$100,8,FALSE())="Excess over aggregate",IF(S214&gt;U214,"Threshold exceeded","Below threshold"),IF(VLOOKUP(I214,'Section Master'!$A$14:$J$100,8,FALSE())="Single or aggregate gate",IF(OR(Q214&gt;T214,S214&gt;U214),"Threshold exceeded","Below threshold"),IF(VLOOKUP(I214,'Section Master'!$A$14:$J$100,8,FALSE())="Aggregate gate",IF(S214&gt;U214,"Threshold exceeded","Below threshold"),IF(VLOOKUP(I214,'Section Master'!$A$14:$J$100,8,FALSE())="No threshold","Applicable","Manual review")))),"Manual review"))</f>
        <v/>
      </c>
      <c r="W214" s="43">
        <f>IFERROR(VLOOKUP(I214,'Section Master'!$A$14:$J$100,5,FALSE()),0)</f>
        <v>0</v>
      </c>
      <c r="X214" s="44"/>
      <c r="Y214" s="42" t="str">
        <f>IF(I214="","",IF(V214="Below threshold",0,ROUND(IF(IFERROR(VLOOKUP(I214,'Section Master'!$A$14:$J$100,8,FALSE()),"")="Excess over aggregate",MAX(0,S214-MAX(U214,R214)),Q214)*IF(X214&lt;&gt;"",X214,W214),0)))</f>
        <v/>
      </c>
      <c r="Z214" s="39"/>
      <c r="AA214" s="40" t="str">
        <f t="shared" si="46"/>
        <v/>
      </c>
      <c r="AB214" s="39"/>
      <c r="AC214" s="42">
        <f t="shared" si="47"/>
        <v>0</v>
      </c>
      <c r="AD214" s="42">
        <f t="shared" si="48"/>
        <v>0</v>
      </c>
      <c r="AE214" s="42">
        <f t="shared" si="49"/>
        <v>0</v>
      </c>
      <c r="AF214" s="37"/>
      <c r="AG214" s="38" t="str">
        <f t="shared" si="50"/>
        <v/>
      </c>
      <c r="AH214" s="38" t="str">
        <f t="shared" si="51"/>
        <v/>
      </c>
      <c r="AI214" s="37"/>
    </row>
    <row r="215" spans="1:35" ht="14.25" customHeight="1" x14ac:dyDescent="0.25">
      <c r="A215" s="31" t="str">
        <f t="shared" si="39"/>
        <v/>
      </c>
      <c r="B215" s="39"/>
      <c r="C215" s="39"/>
      <c r="D215" s="45" t="str">
        <f t="shared" si="40"/>
        <v/>
      </c>
      <c r="E215" s="31" t="str">
        <f t="shared" si="41"/>
        <v/>
      </c>
      <c r="F215" s="31" t="str">
        <f t="shared" si="42"/>
        <v/>
      </c>
      <c r="G215" s="37"/>
      <c r="H215" s="31" t="str">
        <f>IFERROR(VLOOKUP(G215,'Vendor Master'!$A$14:$I$213,2,FALSE()),"")</f>
        <v/>
      </c>
      <c r="I215" s="37"/>
      <c r="J215" s="41"/>
      <c r="K215" s="41"/>
      <c r="L215" s="41"/>
      <c r="M215" s="33">
        <f t="shared" si="43"/>
        <v>0</v>
      </c>
      <c r="N215" s="37"/>
      <c r="O215" s="37" t="s">
        <v>370</v>
      </c>
      <c r="P215" s="41"/>
      <c r="Q215" s="33">
        <f t="shared" si="44"/>
        <v>0</v>
      </c>
      <c r="R215" s="33">
        <f>IF(ROW()=14,0,IF(OR(G215="",I215="",D215=""),0,SUMIFS($Q$14:Q214,$G$14:G214,G215,$I$14:I214,I215,$D$14:D214,"&gt;="&amp;DATE(IF(MONTH(D215)&gt;=4,YEAR(D215),YEAR(D215)-1),4,1),$D$14:D214,"&lt;"&amp;DATE(IF(MONTH(D215)&gt;=4,YEAR(D215)+1,YEAR(D215)),4,1))))</f>
        <v>0</v>
      </c>
      <c r="S215" s="33">
        <f t="shared" si="45"/>
        <v>0</v>
      </c>
      <c r="T215" s="33">
        <f>IFERROR(VLOOKUP(I215,'Section Master'!$A$14:$J$100,6,FALSE()),0)</f>
        <v>0</v>
      </c>
      <c r="U215" s="33">
        <f>IFERROR(VLOOKUP(I215,'Section Master'!$A$14:$J$100,7,FALSE()),0)</f>
        <v>0</v>
      </c>
      <c r="V215" s="31" t="str">
        <f>IF(I215="","",IFERROR(IF(VLOOKUP(I215,'Section Master'!$A$14:$J$100,8,FALSE())="Excess over aggregate",IF(S215&gt;U215,"Threshold exceeded","Below threshold"),IF(VLOOKUP(I215,'Section Master'!$A$14:$J$100,8,FALSE())="Single or aggregate gate",IF(OR(Q215&gt;T215,S215&gt;U215),"Threshold exceeded","Below threshold"),IF(VLOOKUP(I215,'Section Master'!$A$14:$J$100,8,FALSE())="Aggregate gate",IF(S215&gt;U215,"Threshold exceeded","Below threshold"),IF(VLOOKUP(I215,'Section Master'!$A$14:$J$100,8,FALSE())="No threshold","Applicable","Manual review")))),"Manual review"))</f>
        <v/>
      </c>
      <c r="W215" s="46">
        <f>IFERROR(VLOOKUP(I215,'Section Master'!$A$14:$J$100,5,FALSE()),0)</f>
        <v>0</v>
      </c>
      <c r="X215" s="44"/>
      <c r="Y215" s="33" t="str">
        <f>IF(I215="","",IF(V215="Below threshold",0,ROUND(IF(IFERROR(VLOOKUP(I215,'Section Master'!$A$14:$J$100,8,FALSE()),"")="Excess over aggregate",MAX(0,S215-MAX(U215,R215)),Q215)*IF(X215&lt;&gt;"",X215,W215),0)))</f>
        <v/>
      </c>
      <c r="Z215" s="39"/>
      <c r="AA215" s="45" t="str">
        <f t="shared" si="46"/>
        <v/>
      </c>
      <c r="AB215" s="39"/>
      <c r="AC215" s="33">
        <f t="shared" si="47"/>
        <v>0</v>
      </c>
      <c r="AD215" s="33">
        <f t="shared" si="48"/>
        <v>0</v>
      </c>
      <c r="AE215" s="33">
        <f t="shared" si="49"/>
        <v>0</v>
      </c>
      <c r="AF215" s="37"/>
      <c r="AG215" s="31" t="str">
        <f t="shared" si="50"/>
        <v/>
      </c>
      <c r="AH215" s="31" t="str">
        <f t="shared" si="51"/>
        <v/>
      </c>
      <c r="AI215" s="37"/>
    </row>
    <row r="216" spans="1:35" ht="14.25" customHeight="1" x14ac:dyDescent="0.25">
      <c r="A216" s="38" t="str">
        <f t="shared" si="39"/>
        <v/>
      </c>
      <c r="B216" s="39"/>
      <c r="C216" s="39"/>
      <c r="D216" s="40" t="str">
        <f t="shared" si="40"/>
        <v/>
      </c>
      <c r="E216" s="38" t="str">
        <f t="shared" si="41"/>
        <v/>
      </c>
      <c r="F216" s="38" t="str">
        <f t="shared" si="42"/>
        <v/>
      </c>
      <c r="G216" s="37"/>
      <c r="H216" s="38" t="str">
        <f>IFERROR(VLOOKUP(G216,'Vendor Master'!$A$14:$I$213,2,FALSE()),"")</f>
        <v/>
      </c>
      <c r="I216" s="37"/>
      <c r="J216" s="41"/>
      <c r="K216" s="41"/>
      <c r="L216" s="41"/>
      <c r="M216" s="42">
        <f t="shared" si="43"/>
        <v>0</v>
      </c>
      <c r="N216" s="37"/>
      <c r="O216" s="37" t="s">
        <v>370</v>
      </c>
      <c r="P216" s="41"/>
      <c r="Q216" s="42">
        <f t="shared" si="44"/>
        <v>0</v>
      </c>
      <c r="R216" s="42">
        <f>IF(ROW()=14,0,IF(OR(G216="",I216="",D216=""),0,SUMIFS($Q$14:Q215,$G$14:G215,G216,$I$14:I215,I216,$D$14:D215,"&gt;="&amp;DATE(IF(MONTH(D216)&gt;=4,YEAR(D216),YEAR(D216)-1),4,1),$D$14:D215,"&lt;"&amp;DATE(IF(MONTH(D216)&gt;=4,YEAR(D216)+1,YEAR(D216)),4,1))))</f>
        <v>0</v>
      </c>
      <c r="S216" s="42">
        <f t="shared" si="45"/>
        <v>0</v>
      </c>
      <c r="T216" s="42">
        <f>IFERROR(VLOOKUP(I216,'Section Master'!$A$14:$J$100,6,FALSE()),0)</f>
        <v>0</v>
      </c>
      <c r="U216" s="42">
        <f>IFERROR(VLOOKUP(I216,'Section Master'!$A$14:$J$100,7,FALSE()),0)</f>
        <v>0</v>
      </c>
      <c r="V216" s="38" t="str">
        <f>IF(I216="","",IFERROR(IF(VLOOKUP(I216,'Section Master'!$A$14:$J$100,8,FALSE())="Excess over aggregate",IF(S216&gt;U216,"Threshold exceeded","Below threshold"),IF(VLOOKUP(I216,'Section Master'!$A$14:$J$100,8,FALSE())="Single or aggregate gate",IF(OR(Q216&gt;T216,S216&gt;U216),"Threshold exceeded","Below threshold"),IF(VLOOKUP(I216,'Section Master'!$A$14:$J$100,8,FALSE())="Aggregate gate",IF(S216&gt;U216,"Threshold exceeded","Below threshold"),IF(VLOOKUP(I216,'Section Master'!$A$14:$J$100,8,FALSE())="No threshold","Applicable","Manual review")))),"Manual review"))</f>
        <v/>
      </c>
      <c r="W216" s="43">
        <f>IFERROR(VLOOKUP(I216,'Section Master'!$A$14:$J$100,5,FALSE()),0)</f>
        <v>0</v>
      </c>
      <c r="X216" s="44"/>
      <c r="Y216" s="42" t="str">
        <f>IF(I216="","",IF(V216="Below threshold",0,ROUND(IF(IFERROR(VLOOKUP(I216,'Section Master'!$A$14:$J$100,8,FALSE()),"")="Excess over aggregate",MAX(0,S216-MAX(U216,R216)),Q216)*IF(X216&lt;&gt;"",X216,W216),0)))</f>
        <v/>
      </c>
      <c r="Z216" s="39"/>
      <c r="AA216" s="40" t="str">
        <f t="shared" si="46"/>
        <v/>
      </c>
      <c r="AB216" s="39"/>
      <c r="AC216" s="42">
        <f t="shared" si="47"/>
        <v>0</v>
      </c>
      <c r="AD216" s="42">
        <f t="shared" si="48"/>
        <v>0</v>
      </c>
      <c r="AE216" s="42">
        <f t="shared" si="49"/>
        <v>0</v>
      </c>
      <c r="AF216" s="37"/>
      <c r="AG216" s="38" t="str">
        <f t="shared" si="50"/>
        <v/>
      </c>
      <c r="AH216" s="38" t="str">
        <f t="shared" si="51"/>
        <v/>
      </c>
      <c r="AI216" s="37"/>
    </row>
    <row r="217" spans="1:35" ht="14.25" customHeight="1" x14ac:dyDescent="0.25">
      <c r="A217" s="31" t="str">
        <f t="shared" si="39"/>
        <v/>
      </c>
      <c r="B217" s="39"/>
      <c r="C217" s="39"/>
      <c r="D217" s="45" t="str">
        <f t="shared" si="40"/>
        <v/>
      </c>
      <c r="E217" s="31" t="str">
        <f t="shared" si="41"/>
        <v/>
      </c>
      <c r="F217" s="31" t="str">
        <f t="shared" si="42"/>
        <v/>
      </c>
      <c r="G217" s="37"/>
      <c r="H217" s="31" t="str">
        <f>IFERROR(VLOOKUP(G217,'Vendor Master'!$A$14:$I$213,2,FALSE()),"")</f>
        <v/>
      </c>
      <c r="I217" s="37"/>
      <c r="J217" s="41"/>
      <c r="K217" s="41"/>
      <c r="L217" s="41"/>
      <c r="M217" s="33">
        <f t="shared" si="43"/>
        <v>0</v>
      </c>
      <c r="N217" s="37"/>
      <c r="O217" s="37" t="s">
        <v>370</v>
      </c>
      <c r="P217" s="41"/>
      <c r="Q217" s="33">
        <f t="shared" si="44"/>
        <v>0</v>
      </c>
      <c r="R217" s="33">
        <f>IF(ROW()=14,0,IF(OR(G217="",I217="",D217=""),0,SUMIFS($Q$14:Q216,$G$14:G216,G217,$I$14:I216,I217,$D$14:D216,"&gt;="&amp;DATE(IF(MONTH(D217)&gt;=4,YEAR(D217),YEAR(D217)-1),4,1),$D$14:D216,"&lt;"&amp;DATE(IF(MONTH(D217)&gt;=4,YEAR(D217)+1,YEAR(D217)),4,1))))</f>
        <v>0</v>
      </c>
      <c r="S217" s="33">
        <f t="shared" si="45"/>
        <v>0</v>
      </c>
      <c r="T217" s="33">
        <f>IFERROR(VLOOKUP(I217,'Section Master'!$A$14:$J$100,6,FALSE()),0)</f>
        <v>0</v>
      </c>
      <c r="U217" s="33">
        <f>IFERROR(VLOOKUP(I217,'Section Master'!$A$14:$J$100,7,FALSE()),0)</f>
        <v>0</v>
      </c>
      <c r="V217" s="31" t="str">
        <f>IF(I217="","",IFERROR(IF(VLOOKUP(I217,'Section Master'!$A$14:$J$100,8,FALSE())="Excess over aggregate",IF(S217&gt;U217,"Threshold exceeded","Below threshold"),IF(VLOOKUP(I217,'Section Master'!$A$14:$J$100,8,FALSE())="Single or aggregate gate",IF(OR(Q217&gt;T217,S217&gt;U217),"Threshold exceeded","Below threshold"),IF(VLOOKUP(I217,'Section Master'!$A$14:$J$100,8,FALSE())="Aggregate gate",IF(S217&gt;U217,"Threshold exceeded","Below threshold"),IF(VLOOKUP(I217,'Section Master'!$A$14:$J$100,8,FALSE())="No threshold","Applicable","Manual review")))),"Manual review"))</f>
        <v/>
      </c>
      <c r="W217" s="46">
        <f>IFERROR(VLOOKUP(I217,'Section Master'!$A$14:$J$100,5,FALSE()),0)</f>
        <v>0</v>
      </c>
      <c r="X217" s="44"/>
      <c r="Y217" s="33" t="str">
        <f>IF(I217="","",IF(V217="Below threshold",0,ROUND(IF(IFERROR(VLOOKUP(I217,'Section Master'!$A$14:$J$100,8,FALSE()),"")="Excess over aggregate",MAX(0,S217-MAX(U217,R217)),Q217)*IF(X217&lt;&gt;"",X217,W217),0)))</f>
        <v/>
      </c>
      <c r="Z217" s="39"/>
      <c r="AA217" s="45" t="str">
        <f t="shared" si="46"/>
        <v/>
      </c>
      <c r="AB217" s="39"/>
      <c r="AC217" s="33">
        <f t="shared" si="47"/>
        <v>0</v>
      </c>
      <c r="AD217" s="33">
        <f t="shared" si="48"/>
        <v>0</v>
      </c>
      <c r="AE217" s="33">
        <f t="shared" si="49"/>
        <v>0</v>
      </c>
      <c r="AF217" s="37"/>
      <c r="AG217" s="31" t="str">
        <f t="shared" si="50"/>
        <v/>
      </c>
      <c r="AH217" s="31" t="str">
        <f t="shared" si="51"/>
        <v/>
      </c>
      <c r="AI217" s="37"/>
    </row>
    <row r="218" spans="1:35" ht="14.25" customHeight="1" x14ac:dyDescent="0.25">
      <c r="A218" s="38" t="str">
        <f t="shared" si="39"/>
        <v/>
      </c>
      <c r="B218" s="39"/>
      <c r="C218" s="39"/>
      <c r="D218" s="40" t="str">
        <f t="shared" si="40"/>
        <v/>
      </c>
      <c r="E218" s="38" t="str">
        <f t="shared" si="41"/>
        <v/>
      </c>
      <c r="F218" s="38" t="str">
        <f t="shared" si="42"/>
        <v/>
      </c>
      <c r="G218" s="37"/>
      <c r="H218" s="38" t="str">
        <f>IFERROR(VLOOKUP(G218,'Vendor Master'!$A$14:$I$213,2,FALSE()),"")</f>
        <v/>
      </c>
      <c r="I218" s="37"/>
      <c r="J218" s="41"/>
      <c r="K218" s="41"/>
      <c r="L218" s="41"/>
      <c r="M218" s="42">
        <f t="shared" si="43"/>
        <v>0</v>
      </c>
      <c r="N218" s="37"/>
      <c r="O218" s="37" t="s">
        <v>370</v>
      </c>
      <c r="P218" s="41"/>
      <c r="Q218" s="42">
        <f t="shared" si="44"/>
        <v>0</v>
      </c>
      <c r="R218" s="42">
        <f>IF(ROW()=14,0,IF(OR(G218="",I218="",D218=""),0,SUMIFS($Q$14:Q217,$G$14:G217,G218,$I$14:I217,I218,$D$14:D217,"&gt;="&amp;DATE(IF(MONTH(D218)&gt;=4,YEAR(D218),YEAR(D218)-1),4,1),$D$14:D217,"&lt;"&amp;DATE(IF(MONTH(D218)&gt;=4,YEAR(D218)+1,YEAR(D218)),4,1))))</f>
        <v>0</v>
      </c>
      <c r="S218" s="42">
        <f t="shared" si="45"/>
        <v>0</v>
      </c>
      <c r="T218" s="42">
        <f>IFERROR(VLOOKUP(I218,'Section Master'!$A$14:$J$100,6,FALSE()),0)</f>
        <v>0</v>
      </c>
      <c r="U218" s="42">
        <f>IFERROR(VLOOKUP(I218,'Section Master'!$A$14:$J$100,7,FALSE()),0)</f>
        <v>0</v>
      </c>
      <c r="V218" s="38" t="str">
        <f>IF(I218="","",IFERROR(IF(VLOOKUP(I218,'Section Master'!$A$14:$J$100,8,FALSE())="Excess over aggregate",IF(S218&gt;U218,"Threshold exceeded","Below threshold"),IF(VLOOKUP(I218,'Section Master'!$A$14:$J$100,8,FALSE())="Single or aggregate gate",IF(OR(Q218&gt;T218,S218&gt;U218),"Threshold exceeded","Below threshold"),IF(VLOOKUP(I218,'Section Master'!$A$14:$J$100,8,FALSE())="Aggregate gate",IF(S218&gt;U218,"Threshold exceeded","Below threshold"),IF(VLOOKUP(I218,'Section Master'!$A$14:$J$100,8,FALSE())="No threshold","Applicable","Manual review")))),"Manual review"))</f>
        <v/>
      </c>
      <c r="W218" s="43">
        <f>IFERROR(VLOOKUP(I218,'Section Master'!$A$14:$J$100,5,FALSE()),0)</f>
        <v>0</v>
      </c>
      <c r="X218" s="44"/>
      <c r="Y218" s="42" t="str">
        <f>IF(I218="","",IF(V218="Below threshold",0,ROUND(IF(IFERROR(VLOOKUP(I218,'Section Master'!$A$14:$J$100,8,FALSE()),"")="Excess over aggregate",MAX(0,S218-MAX(U218,R218)),Q218)*IF(X218&lt;&gt;"",X218,W218),0)))</f>
        <v/>
      </c>
      <c r="Z218" s="39"/>
      <c r="AA218" s="40" t="str">
        <f t="shared" si="46"/>
        <v/>
      </c>
      <c r="AB218" s="39"/>
      <c r="AC218" s="42">
        <f t="shared" si="47"/>
        <v>0</v>
      </c>
      <c r="AD218" s="42">
        <f t="shared" si="48"/>
        <v>0</v>
      </c>
      <c r="AE218" s="42">
        <f t="shared" si="49"/>
        <v>0</v>
      </c>
      <c r="AF218" s="37"/>
      <c r="AG218" s="38" t="str">
        <f t="shared" si="50"/>
        <v/>
      </c>
      <c r="AH218" s="38" t="str">
        <f t="shared" si="51"/>
        <v/>
      </c>
      <c r="AI218" s="37"/>
    </row>
    <row r="219" spans="1:35" ht="14.25" customHeight="1" x14ac:dyDescent="0.25">
      <c r="A219" s="31" t="str">
        <f t="shared" si="39"/>
        <v/>
      </c>
      <c r="B219" s="39"/>
      <c r="C219" s="39"/>
      <c r="D219" s="45" t="str">
        <f t="shared" si="40"/>
        <v/>
      </c>
      <c r="E219" s="31" t="str">
        <f t="shared" si="41"/>
        <v/>
      </c>
      <c r="F219" s="31" t="str">
        <f t="shared" si="42"/>
        <v/>
      </c>
      <c r="G219" s="37"/>
      <c r="H219" s="31" t="str">
        <f>IFERROR(VLOOKUP(G219,'Vendor Master'!$A$14:$I$213,2,FALSE()),"")</f>
        <v/>
      </c>
      <c r="I219" s="37"/>
      <c r="J219" s="41"/>
      <c r="K219" s="41"/>
      <c r="L219" s="41"/>
      <c r="M219" s="33">
        <f t="shared" si="43"/>
        <v>0</v>
      </c>
      <c r="N219" s="37"/>
      <c r="O219" s="37" t="s">
        <v>370</v>
      </c>
      <c r="P219" s="41"/>
      <c r="Q219" s="33">
        <f t="shared" si="44"/>
        <v>0</v>
      </c>
      <c r="R219" s="33">
        <f>IF(ROW()=14,0,IF(OR(G219="",I219="",D219=""),0,SUMIFS($Q$14:Q218,$G$14:G218,G219,$I$14:I218,I219,$D$14:D218,"&gt;="&amp;DATE(IF(MONTH(D219)&gt;=4,YEAR(D219),YEAR(D219)-1),4,1),$D$14:D218,"&lt;"&amp;DATE(IF(MONTH(D219)&gt;=4,YEAR(D219)+1,YEAR(D219)),4,1))))</f>
        <v>0</v>
      </c>
      <c r="S219" s="33">
        <f t="shared" si="45"/>
        <v>0</v>
      </c>
      <c r="T219" s="33">
        <f>IFERROR(VLOOKUP(I219,'Section Master'!$A$14:$J$100,6,FALSE()),0)</f>
        <v>0</v>
      </c>
      <c r="U219" s="33">
        <f>IFERROR(VLOOKUP(I219,'Section Master'!$A$14:$J$100,7,FALSE()),0)</f>
        <v>0</v>
      </c>
      <c r="V219" s="31" t="str">
        <f>IF(I219="","",IFERROR(IF(VLOOKUP(I219,'Section Master'!$A$14:$J$100,8,FALSE())="Excess over aggregate",IF(S219&gt;U219,"Threshold exceeded","Below threshold"),IF(VLOOKUP(I219,'Section Master'!$A$14:$J$100,8,FALSE())="Single or aggregate gate",IF(OR(Q219&gt;T219,S219&gt;U219),"Threshold exceeded","Below threshold"),IF(VLOOKUP(I219,'Section Master'!$A$14:$J$100,8,FALSE())="Aggregate gate",IF(S219&gt;U219,"Threshold exceeded","Below threshold"),IF(VLOOKUP(I219,'Section Master'!$A$14:$J$100,8,FALSE())="No threshold","Applicable","Manual review")))),"Manual review"))</f>
        <v/>
      </c>
      <c r="W219" s="46">
        <f>IFERROR(VLOOKUP(I219,'Section Master'!$A$14:$J$100,5,FALSE()),0)</f>
        <v>0</v>
      </c>
      <c r="X219" s="44"/>
      <c r="Y219" s="33" t="str">
        <f>IF(I219="","",IF(V219="Below threshold",0,ROUND(IF(IFERROR(VLOOKUP(I219,'Section Master'!$A$14:$J$100,8,FALSE()),"")="Excess over aggregate",MAX(0,S219-MAX(U219,R219)),Q219)*IF(X219&lt;&gt;"",X219,W219),0)))</f>
        <v/>
      </c>
      <c r="Z219" s="39"/>
      <c r="AA219" s="45" t="str">
        <f t="shared" si="46"/>
        <v/>
      </c>
      <c r="AB219" s="39"/>
      <c r="AC219" s="33">
        <f t="shared" si="47"/>
        <v>0</v>
      </c>
      <c r="AD219" s="33">
        <f t="shared" si="48"/>
        <v>0</v>
      </c>
      <c r="AE219" s="33">
        <f t="shared" si="49"/>
        <v>0</v>
      </c>
      <c r="AF219" s="37"/>
      <c r="AG219" s="31" t="str">
        <f t="shared" si="50"/>
        <v/>
      </c>
      <c r="AH219" s="31" t="str">
        <f t="shared" si="51"/>
        <v/>
      </c>
      <c r="AI219" s="37"/>
    </row>
    <row r="220" spans="1:35" ht="14.25" customHeight="1" x14ac:dyDescent="0.25">
      <c r="A220" s="38" t="str">
        <f t="shared" si="39"/>
        <v/>
      </c>
      <c r="B220" s="39"/>
      <c r="C220" s="39"/>
      <c r="D220" s="40" t="str">
        <f t="shared" si="40"/>
        <v/>
      </c>
      <c r="E220" s="38" t="str">
        <f t="shared" si="41"/>
        <v/>
      </c>
      <c r="F220" s="38" t="str">
        <f t="shared" si="42"/>
        <v/>
      </c>
      <c r="G220" s="37"/>
      <c r="H220" s="38" t="str">
        <f>IFERROR(VLOOKUP(G220,'Vendor Master'!$A$14:$I$213,2,FALSE()),"")</f>
        <v/>
      </c>
      <c r="I220" s="37"/>
      <c r="J220" s="41"/>
      <c r="K220" s="41"/>
      <c r="L220" s="41"/>
      <c r="M220" s="42">
        <f t="shared" si="43"/>
        <v>0</v>
      </c>
      <c r="N220" s="37"/>
      <c r="O220" s="37" t="s">
        <v>370</v>
      </c>
      <c r="P220" s="41"/>
      <c r="Q220" s="42">
        <f t="shared" si="44"/>
        <v>0</v>
      </c>
      <c r="R220" s="42">
        <f>IF(ROW()=14,0,IF(OR(G220="",I220="",D220=""),0,SUMIFS($Q$14:Q219,$G$14:G219,G220,$I$14:I219,I220,$D$14:D219,"&gt;="&amp;DATE(IF(MONTH(D220)&gt;=4,YEAR(D220),YEAR(D220)-1),4,1),$D$14:D219,"&lt;"&amp;DATE(IF(MONTH(D220)&gt;=4,YEAR(D220)+1,YEAR(D220)),4,1))))</f>
        <v>0</v>
      </c>
      <c r="S220" s="42">
        <f t="shared" si="45"/>
        <v>0</v>
      </c>
      <c r="T220" s="42">
        <f>IFERROR(VLOOKUP(I220,'Section Master'!$A$14:$J$100,6,FALSE()),0)</f>
        <v>0</v>
      </c>
      <c r="U220" s="42">
        <f>IFERROR(VLOOKUP(I220,'Section Master'!$A$14:$J$100,7,FALSE()),0)</f>
        <v>0</v>
      </c>
      <c r="V220" s="38" t="str">
        <f>IF(I220="","",IFERROR(IF(VLOOKUP(I220,'Section Master'!$A$14:$J$100,8,FALSE())="Excess over aggregate",IF(S220&gt;U220,"Threshold exceeded","Below threshold"),IF(VLOOKUP(I220,'Section Master'!$A$14:$J$100,8,FALSE())="Single or aggregate gate",IF(OR(Q220&gt;T220,S220&gt;U220),"Threshold exceeded","Below threshold"),IF(VLOOKUP(I220,'Section Master'!$A$14:$J$100,8,FALSE())="Aggregate gate",IF(S220&gt;U220,"Threshold exceeded","Below threshold"),IF(VLOOKUP(I220,'Section Master'!$A$14:$J$100,8,FALSE())="No threshold","Applicable","Manual review")))),"Manual review"))</f>
        <v/>
      </c>
      <c r="W220" s="43">
        <f>IFERROR(VLOOKUP(I220,'Section Master'!$A$14:$J$100,5,FALSE()),0)</f>
        <v>0</v>
      </c>
      <c r="X220" s="44"/>
      <c r="Y220" s="42" t="str">
        <f>IF(I220="","",IF(V220="Below threshold",0,ROUND(IF(IFERROR(VLOOKUP(I220,'Section Master'!$A$14:$J$100,8,FALSE()),"")="Excess over aggregate",MAX(0,S220-MAX(U220,R220)),Q220)*IF(X220&lt;&gt;"",X220,W220),0)))</f>
        <v/>
      </c>
      <c r="Z220" s="39"/>
      <c r="AA220" s="40" t="str">
        <f t="shared" si="46"/>
        <v/>
      </c>
      <c r="AB220" s="39"/>
      <c r="AC220" s="42">
        <f t="shared" si="47"/>
        <v>0</v>
      </c>
      <c r="AD220" s="42">
        <f t="shared" si="48"/>
        <v>0</v>
      </c>
      <c r="AE220" s="42">
        <f t="shared" si="49"/>
        <v>0</v>
      </c>
      <c r="AF220" s="37"/>
      <c r="AG220" s="38" t="str">
        <f t="shared" si="50"/>
        <v/>
      </c>
      <c r="AH220" s="38" t="str">
        <f t="shared" si="51"/>
        <v/>
      </c>
      <c r="AI220" s="37"/>
    </row>
    <row r="221" spans="1:35" ht="14.25" customHeight="1" x14ac:dyDescent="0.25">
      <c r="A221" s="31" t="str">
        <f t="shared" si="39"/>
        <v/>
      </c>
      <c r="B221" s="39"/>
      <c r="C221" s="39"/>
      <c r="D221" s="45" t="str">
        <f t="shared" si="40"/>
        <v/>
      </c>
      <c r="E221" s="31" t="str">
        <f t="shared" si="41"/>
        <v/>
      </c>
      <c r="F221" s="31" t="str">
        <f t="shared" si="42"/>
        <v/>
      </c>
      <c r="G221" s="37"/>
      <c r="H221" s="31" t="str">
        <f>IFERROR(VLOOKUP(G221,'Vendor Master'!$A$14:$I$213,2,FALSE()),"")</f>
        <v/>
      </c>
      <c r="I221" s="37"/>
      <c r="J221" s="41"/>
      <c r="K221" s="41"/>
      <c r="L221" s="41"/>
      <c r="M221" s="33">
        <f t="shared" si="43"/>
        <v>0</v>
      </c>
      <c r="N221" s="37"/>
      <c r="O221" s="37" t="s">
        <v>370</v>
      </c>
      <c r="P221" s="41"/>
      <c r="Q221" s="33">
        <f t="shared" si="44"/>
        <v>0</v>
      </c>
      <c r="R221" s="33">
        <f>IF(ROW()=14,0,IF(OR(G221="",I221="",D221=""),0,SUMIFS($Q$14:Q220,$G$14:G220,G221,$I$14:I220,I221,$D$14:D220,"&gt;="&amp;DATE(IF(MONTH(D221)&gt;=4,YEAR(D221),YEAR(D221)-1),4,1),$D$14:D220,"&lt;"&amp;DATE(IF(MONTH(D221)&gt;=4,YEAR(D221)+1,YEAR(D221)),4,1))))</f>
        <v>0</v>
      </c>
      <c r="S221" s="33">
        <f t="shared" si="45"/>
        <v>0</v>
      </c>
      <c r="T221" s="33">
        <f>IFERROR(VLOOKUP(I221,'Section Master'!$A$14:$J$100,6,FALSE()),0)</f>
        <v>0</v>
      </c>
      <c r="U221" s="33">
        <f>IFERROR(VLOOKUP(I221,'Section Master'!$A$14:$J$100,7,FALSE()),0)</f>
        <v>0</v>
      </c>
      <c r="V221" s="31" t="str">
        <f>IF(I221="","",IFERROR(IF(VLOOKUP(I221,'Section Master'!$A$14:$J$100,8,FALSE())="Excess over aggregate",IF(S221&gt;U221,"Threshold exceeded","Below threshold"),IF(VLOOKUP(I221,'Section Master'!$A$14:$J$100,8,FALSE())="Single or aggregate gate",IF(OR(Q221&gt;T221,S221&gt;U221),"Threshold exceeded","Below threshold"),IF(VLOOKUP(I221,'Section Master'!$A$14:$J$100,8,FALSE())="Aggregate gate",IF(S221&gt;U221,"Threshold exceeded","Below threshold"),IF(VLOOKUP(I221,'Section Master'!$A$14:$J$100,8,FALSE())="No threshold","Applicable","Manual review")))),"Manual review"))</f>
        <v/>
      </c>
      <c r="W221" s="46">
        <f>IFERROR(VLOOKUP(I221,'Section Master'!$A$14:$J$100,5,FALSE()),0)</f>
        <v>0</v>
      </c>
      <c r="X221" s="44"/>
      <c r="Y221" s="33" t="str">
        <f>IF(I221="","",IF(V221="Below threshold",0,ROUND(IF(IFERROR(VLOOKUP(I221,'Section Master'!$A$14:$J$100,8,FALSE()),"")="Excess over aggregate",MAX(0,S221-MAX(U221,R221)),Q221)*IF(X221&lt;&gt;"",X221,W221),0)))</f>
        <v/>
      </c>
      <c r="Z221" s="39"/>
      <c r="AA221" s="45" t="str">
        <f t="shared" si="46"/>
        <v/>
      </c>
      <c r="AB221" s="39"/>
      <c r="AC221" s="33">
        <f t="shared" si="47"/>
        <v>0</v>
      </c>
      <c r="AD221" s="33">
        <f t="shared" si="48"/>
        <v>0</v>
      </c>
      <c r="AE221" s="33">
        <f t="shared" si="49"/>
        <v>0</v>
      </c>
      <c r="AF221" s="37"/>
      <c r="AG221" s="31" t="str">
        <f t="shared" si="50"/>
        <v/>
      </c>
      <c r="AH221" s="31" t="str">
        <f t="shared" si="51"/>
        <v/>
      </c>
      <c r="AI221" s="37"/>
    </row>
    <row r="222" spans="1:35" ht="14.25" customHeight="1" x14ac:dyDescent="0.25">
      <c r="A222" s="38" t="str">
        <f t="shared" si="39"/>
        <v/>
      </c>
      <c r="B222" s="39"/>
      <c r="C222" s="39"/>
      <c r="D222" s="40" t="str">
        <f t="shared" si="40"/>
        <v/>
      </c>
      <c r="E222" s="38" t="str">
        <f t="shared" si="41"/>
        <v/>
      </c>
      <c r="F222" s="38" t="str">
        <f t="shared" si="42"/>
        <v/>
      </c>
      <c r="G222" s="37"/>
      <c r="H222" s="38" t="str">
        <f>IFERROR(VLOOKUP(G222,'Vendor Master'!$A$14:$I$213,2,FALSE()),"")</f>
        <v/>
      </c>
      <c r="I222" s="37"/>
      <c r="J222" s="41"/>
      <c r="K222" s="41"/>
      <c r="L222" s="41"/>
      <c r="M222" s="42">
        <f t="shared" si="43"/>
        <v>0</v>
      </c>
      <c r="N222" s="37"/>
      <c r="O222" s="37" t="s">
        <v>370</v>
      </c>
      <c r="P222" s="41"/>
      <c r="Q222" s="42">
        <f t="shared" si="44"/>
        <v>0</v>
      </c>
      <c r="R222" s="42">
        <f>IF(ROW()=14,0,IF(OR(G222="",I222="",D222=""),0,SUMIFS($Q$14:Q221,$G$14:G221,G222,$I$14:I221,I222,$D$14:D221,"&gt;="&amp;DATE(IF(MONTH(D222)&gt;=4,YEAR(D222),YEAR(D222)-1),4,1),$D$14:D221,"&lt;"&amp;DATE(IF(MONTH(D222)&gt;=4,YEAR(D222)+1,YEAR(D222)),4,1))))</f>
        <v>0</v>
      </c>
      <c r="S222" s="42">
        <f t="shared" si="45"/>
        <v>0</v>
      </c>
      <c r="T222" s="42">
        <f>IFERROR(VLOOKUP(I222,'Section Master'!$A$14:$J$100,6,FALSE()),0)</f>
        <v>0</v>
      </c>
      <c r="U222" s="42">
        <f>IFERROR(VLOOKUP(I222,'Section Master'!$A$14:$J$100,7,FALSE()),0)</f>
        <v>0</v>
      </c>
      <c r="V222" s="38" t="str">
        <f>IF(I222="","",IFERROR(IF(VLOOKUP(I222,'Section Master'!$A$14:$J$100,8,FALSE())="Excess over aggregate",IF(S222&gt;U222,"Threshold exceeded","Below threshold"),IF(VLOOKUP(I222,'Section Master'!$A$14:$J$100,8,FALSE())="Single or aggregate gate",IF(OR(Q222&gt;T222,S222&gt;U222),"Threshold exceeded","Below threshold"),IF(VLOOKUP(I222,'Section Master'!$A$14:$J$100,8,FALSE())="Aggregate gate",IF(S222&gt;U222,"Threshold exceeded","Below threshold"),IF(VLOOKUP(I222,'Section Master'!$A$14:$J$100,8,FALSE())="No threshold","Applicable","Manual review")))),"Manual review"))</f>
        <v/>
      </c>
      <c r="W222" s="43">
        <f>IFERROR(VLOOKUP(I222,'Section Master'!$A$14:$J$100,5,FALSE()),0)</f>
        <v>0</v>
      </c>
      <c r="X222" s="44"/>
      <c r="Y222" s="42" t="str">
        <f>IF(I222="","",IF(V222="Below threshold",0,ROUND(IF(IFERROR(VLOOKUP(I222,'Section Master'!$A$14:$J$100,8,FALSE()),"")="Excess over aggregate",MAX(0,S222-MAX(U222,R222)),Q222)*IF(X222&lt;&gt;"",X222,W222),0)))</f>
        <v/>
      </c>
      <c r="Z222" s="39"/>
      <c r="AA222" s="40" t="str">
        <f t="shared" si="46"/>
        <v/>
      </c>
      <c r="AB222" s="39"/>
      <c r="AC222" s="42">
        <f t="shared" si="47"/>
        <v>0</v>
      </c>
      <c r="AD222" s="42">
        <f t="shared" si="48"/>
        <v>0</v>
      </c>
      <c r="AE222" s="42">
        <f t="shared" si="49"/>
        <v>0</v>
      </c>
      <c r="AF222" s="37"/>
      <c r="AG222" s="38" t="str">
        <f t="shared" si="50"/>
        <v/>
      </c>
      <c r="AH222" s="38" t="str">
        <f t="shared" si="51"/>
        <v/>
      </c>
      <c r="AI222" s="37"/>
    </row>
    <row r="223" spans="1:35" ht="14.25" customHeight="1" x14ac:dyDescent="0.25">
      <c r="A223" s="31" t="str">
        <f t="shared" si="39"/>
        <v/>
      </c>
      <c r="B223" s="39"/>
      <c r="C223" s="39"/>
      <c r="D223" s="45" t="str">
        <f t="shared" si="40"/>
        <v/>
      </c>
      <c r="E223" s="31" t="str">
        <f t="shared" si="41"/>
        <v/>
      </c>
      <c r="F223" s="31" t="str">
        <f t="shared" si="42"/>
        <v/>
      </c>
      <c r="G223" s="37"/>
      <c r="H223" s="31" t="str">
        <f>IFERROR(VLOOKUP(G223,'Vendor Master'!$A$14:$I$213,2,FALSE()),"")</f>
        <v/>
      </c>
      <c r="I223" s="37"/>
      <c r="J223" s="41"/>
      <c r="K223" s="41"/>
      <c r="L223" s="41"/>
      <c r="M223" s="33">
        <f t="shared" si="43"/>
        <v>0</v>
      </c>
      <c r="N223" s="37"/>
      <c r="O223" s="37" t="s">
        <v>370</v>
      </c>
      <c r="P223" s="41"/>
      <c r="Q223" s="33">
        <f t="shared" si="44"/>
        <v>0</v>
      </c>
      <c r="R223" s="33">
        <f>IF(ROW()=14,0,IF(OR(G223="",I223="",D223=""),0,SUMIFS($Q$14:Q222,$G$14:G222,G223,$I$14:I222,I223,$D$14:D222,"&gt;="&amp;DATE(IF(MONTH(D223)&gt;=4,YEAR(D223),YEAR(D223)-1),4,1),$D$14:D222,"&lt;"&amp;DATE(IF(MONTH(D223)&gt;=4,YEAR(D223)+1,YEAR(D223)),4,1))))</f>
        <v>0</v>
      </c>
      <c r="S223" s="33">
        <f t="shared" si="45"/>
        <v>0</v>
      </c>
      <c r="T223" s="33">
        <f>IFERROR(VLOOKUP(I223,'Section Master'!$A$14:$J$100,6,FALSE()),0)</f>
        <v>0</v>
      </c>
      <c r="U223" s="33">
        <f>IFERROR(VLOOKUP(I223,'Section Master'!$A$14:$J$100,7,FALSE()),0)</f>
        <v>0</v>
      </c>
      <c r="V223" s="31" t="str">
        <f>IF(I223="","",IFERROR(IF(VLOOKUP(I223,'Section Master'!$A$14:$J$100,8,FALSE())="Excess over aggregate",IF(S223&gt;U223,"Threshold exceeded","Below threshold"),IF(VLOOKUP(I223,'Section Master'!$A$14:$J$100,8,FALSE())="Single or aggregate gate",IF(OR(Q223&gt;T223,S223&gt;U223),"Threshold exceeded","Below threshold"),IF(VLOOKUP(I223,'Section Master'!$A$14:$J$100,8,FALSE())="Aggregate gate",IF(S223&gt;U223,"Threshold exceeded","Below threshold"),IF(VLOOKUP(I223,'Section Master'!$A$14:$J$100,8,FALSE())="No threshold","Applicable","Manual review")))),"Manual review"))</f>
        <v/>
      </c>
      <c r="W223" s="46">
        <f>IFERROR(VLOOKUP(I223,'Section Master'!$A$14:$J$100,5,FALSE()),0)</f>
        <v>0</v>
      </c>
      <c r="X223" s="44"/>
      <c r="Y223" s="33" t="str">
        <f>IF(I223="","",IF(V223="Below threshold",0,ROUND(IF(IFERROR(VLOOKUP(I223,'Section Master'!$A$14:$J$100,8,FALSE()),"")="Excess over aggregate",MAX(0,S223-MAX(U223,R223)),Q223)*IF(X223&lt;&gt;"",X223,W223),0)))</f>
        <v/>
      </c>
      <c r="Z223" s="39"/>
      <c r="AA223" s="45" t="str">
        <f t="shared" si="46"/>
        <v/>
      </c>
      <c r="AB223" s="39"/>
      <c r="AC223" s="33">
        <f t="shared" si="47"/>
        <v>0</v>
      </c>
      <c r="AD223" s="33">
        <f t="shared" si="48"/>
        <v>0</v>
      </c>
      <c r="AE223" s="33">
        <f t="shared" si="49"/>
        <v>0</v>
      </c>
      <c r="AF223" s="37"/>
      <c r="AG223" s="31" t="str">
        <f t="shared" si="50"/>
        <v/>
      </c>
      <c r="AH223" s="31" t="str">
        <f t="shared" si="51"/>
        <v/>
      </c>
      <c r="AI223" s="37"/>
    </row>
    <row r="224" spans="1:35" ht="14.25" customHeight="1" x14ac:dyDescent="0.25">
      <c r="A224" s="38" t="str">
        <f t="shared" si="39"/>
        <v/>
      </c>
      <c r="B224" s="39"/>
      <c r="C224" s="39"/>
      <c r="D224" s="40" t="str">
        <f t="shared" si="40"/>
        <v/>
      </c>
      <c r="E224" s="38" t="str">
        <f t="shared" si="41"/>
        <v/>
      </c>
      <c r="F224" s="38" t="str">
        <f t="shared" si="42"/>
        <v/>
      </c>
      <c r="G224" s="37"/>
      <c r="H224" s="38" t="str">
        <f>IFERROR(VLOOKUP(G224,'Vendor Master'!$A$14:$I$213,2,FALSE()),"")</f>
        <v/>
      </c>
      <c r="I224" s="37"/>
      <c r="J224" s="41"/>
      <c r="K224" s="41"/>
      <c r="L224" s="41"/>
      <c r="M224" s="42">
        <f t="shared" si="43"/>
        <v>0</v>
      </c>
      <c r="N224" s="37"/>
      <c r="O224" s="37" t="s">
        <v>370</v>
      </c>
      <c r="P224" s="41"/>
      <c r="Q224" s="42">
        <f t="shared" si="44"/>
        <v>0</v>
      </c>
      <c r="R224" s="42">
        <f>IF(ROW()=14,0,IF(OR(G224="",I224="",D224=""),0,SUMIFS($Q$14:Q223,$G$14:G223,G224,$I$14:I223,I224,$D$14:D223,"&gt;="&amp;DATE(IF(MONTH(D224)&gt;=4,YEAR(D224),YEAR(D224)-1),4,1),$D$14:D223,"&lt;"&amp;DATE(IF(MONTH(D224)&gt;=4,YEAR(D224)+1,YEAR(D224)),4,1))))</f>
        <v>0</v>
      </c>
      <c r="S224" s="42">
        <f t="shared" si="45"/>
        <v>0</v>
      </c>
      <c r="T224" s="42">
        <f>IFERROR(VLOOKUP(I224,'Section Master'!$A$14:$J$100,6,FALSE()),0)</f>
        <v>0</v>
      </c>
      <c r="U224" s="42">
        <f>IFERROR(VLOOKUP(I224,'Section Master'!$A$14:$J$100,7,FALSE()),0)</f>
        <v>0</v>
      </c>
      <c r="V224" s="38" t="str">
        <f>IF(I224="","",IFERROR(IF(VLOOKUP(I224,'Section Master'!$A$14:$J$100,8,FALSE())="Excess over aggregate",IF(S224&gt;U224,"Threshold exceeded","Below threshold"),IF(VLOOKUP(I224,'Section Master'!$A$14:$J$100,8,FALSE())="Single or aggregate gate",IF(OR(Q224&gt;T224,S224&gt;U224),"Threshold exceeded","Below threshold"),IF(VLOOKUP(I224,'Section Master'!$A$14:$J$100,8,FALSE())="Aggregate gate",IF(S224&gt;U224,"Threshold exceeded","Below threshold"),IF(VLOOKUP(I224,'Section Master'!$A$14:$J$100,8,FALSE())="No threshold","Applicable","Manual review")))),"Manual review"))</f>
        <v/>
      </c>
      <c r="W224" s="43">
        <f>IFERROR(VLOOKUP(I224,'Section Master'!$A$14:$J$100,5,FALSE()),0)</f>
        <v>0</v>
      </c>
      <c r="X224" s="44"/>
      <c r="Y224" s="42" t="str">
        <f>IF(I224="","",IF(V224="Below threshold",0,ROUND(IF(IFERROR(VLOOKUP(I224,'Section Master'!$A$14:$J$100,8,FALSE()),"")="Excess over aggregate",MAX(0,S224-MAX(U224,R224)),Q224)*IF(X224&lt;&gt;"",X224,W224),0)))</f>
        <v/>
      </c>
      <c r="Z224" s="39"/>
      <c r="AA224" s="40" t="str">
        <f t="shared" si="46"/>
        <v/>
      </c>
      <c r="AB224" s="39"/>
      <c r="AC224" s="42">
        <f t="shared" si="47"/>
        <v>0</v>
      </c>
      <c r="AD224" s="42">
        <f t="shared" si="48"/>
        <v>0</v>
      </c>
      <c r="AE224" s="42">
        <f t="shared" si="49"/>
        <v>0</v>
      </c>
      <c r="AF224" s="37"/>
      <c r="AG224" s="38" t="str">
        <f t="shared" si="50"/>
        <v/>
      </c>
      <c r="AH224" s="38" t="str">
        <f t="shared" si="51"/>
        <v/>
      </c>
      <c r="AI224" s="37"/>
    </row>
    <row r="225" spans="1:35" ht="14.25" customHeight="1" x14ac:dyDescent="0.25">
      <c r="A225" s="31" t="str">
        <f t="shared" si="39"/>
        <v/>
      </c>
      <c r="B225" s="39"/>
      <c r="C225" s="39"/>
      <c r="D225" s="45" t="str">
        <f t="shared" si="40"/>
        <v/>
      </c>
      <c r="E225" s="31" t="str">
        <f t="shared" si="41"/>
        <v/>
      </c>
      <c r="F225" s="31" t="str">
        <f t="shared" si="42"/>
        <v/>
      </c>
      <c r="G225" s="37"/>
      <c r="H225" s="31" t="str">
        <f>IFERROR(VLOOKUP(G225,'Vendor Master'!$A$14:$I$213,2,FALSE()),"")</f>
        <v/>
      </c>
      <c r="I225" s="37"/>
      <c r="J225" s="41"/>
      <c r="K225" s="41"/>
      <c r="L225" s="41"/>
      <c r="M225" s="33">
        <f t="shared" si="43"/>
        <v>0</v>
      </c>
      <c r="N225" s="37"/>
      <c r="O225" s="37" t="s">
        <v>370</v>
      </c>
      <c r="P225" s="41"/>
      <c r="Q225" s="33">
        <f t="shared" si="44"/>
        <v>0</v>
      </c>
      <c r="R225" s="33">
        <f>IF(ROW()=14,0,IF(OR(G225="",I225="",D225=""),0,SUMIFS($Q$14:Q224,$G$14:G224,G225,$I$14:I224,I225,$D$14:D224,"&gt;="&amp;DATE(IF(MONTH(D225)&gt;=4,YEAR(D225),YEAR(D225)-1),4,1),$D$14:D224,"&lt;"&amp;DATE(IF(MONTH(D225)&gt;=4,YEAR(D225)+1,YEAR(D225)),4,1))))</f>
        <v>0</v>
      </c>
      <c r="S225" s="33">
        <f t="shared" si="45"/>
        <v>0</v>
      </c>
      <c r="T225" s="33">
        <f>IFERROR(VLOOKUP(I225,'Section Master'!$A$14:$J$100,6,FALSE()),0)</f>
        <v>0</v>
      </c>
      <c r="U225" s="33">
        <f>IFERROR(VLOOKUP(I225,'Section Master'!$A$14:$J$100,7,FALSE()),0)</f>
        <v>0</v>
      </c>
      <c r="V225" s="31" t="str">
        <f>IF(I225="","",IFERROR(IF(VLOOKUP(I225,'Section Master'!$A$14:$J$100,8,FALSE())="Excess over aggregate",IF(S225&gt;U225,"Threshold exceeded","Below threshold"),IF(VLOOKUP(I225,'Section Master'!$A$14:$J$100,8,FALSE())="Single or aggregate gate",IF(OR(Q225&gt;T225,S225&gt;U225),"Threshold exceeded","Below threshold"),IF(VLOOKUP(I225,'Section Master'!$A$14:$J$100,8,FALSE())="Aggregate gate",IF(S225&gt;U225,"Threshold exceeded","Below threshold"),IF(VLOOKUP(I225,'Section Master'!$A$14:$J$100,8,FALSE())="No threshold","Applicable","Manual review")))),"Manual review"))</f>
        <v/>
      </c>
      <c r="W225" s="46">
        <f>IFERROR(VLOOKUP(I225,'Section Master'!$A$14:$J$100,5,FALSE()),0)</f>
        <v>0</v>
      </c>
      <c r="X225" s="44"/>
      <c r="Y225" s="33" t="str">
        <f>IF(I225="","",IF(V225="Below threshold",0,ROUND(IF(IFERROR(VLOOKUP(I225,'Section Master'!$A$14:$J$100,8,FALSE()),"")="Excess over aggregate",MAX(0,S225-MAX(U225,R225)),Q225)*IF(X225&lt;&gt;"",X225,W225),0)))</f>
        <v/>
      </c>
      <c r="Z225" s="39"/>
      <c r="AA225" s="45" t="str">
        <f t="shared" si="46"/>
        <v/>
      </c>
      <c r="AB225" s="39"/>
      <c r="AC225" s="33">
        <f t="shared" si="47"/>
        <v>0</v>
      </c>
      <c r="AD225" s="33">
        <f t="shared" si="48"/>
        <v>0</v>
      </c>
      <c r="AE225" s="33">
        <f t="shared" si="49"/>
        <v>0</v>
      </c>
      <c r="AF225" s="37"/>
      <c r="AG225" s="31" t="str">
        <f t="shared" si="50"/>
        <v/>
      </c>
      <c r="AH225" s="31" t="str">
        <f t="shared" si="51"/>
        <v/>
      </c>
      <c r="AI225" s="37"/>
    </row>
    <row r="226" spans="1:35" ht="14.25" customHeight="1" x14ac:dyDescent="0.25">
      <c r="A226" s="38" t="str">
        <f t="shared" si="39"/>
        <v/>
      </c>
      <c r="B226" s="39"/>
      <c r="C226" s="39"/>
      <c r="D226" s="40" t="str">
        <f t="shared" si="40"/>
        <v/>
      </c>
      <c r="E226" s="38" t="str">
        <f t="shared" si="41"/>
        <v/>
      </c>
      <c r="F226" s="38" t="str">
        <f t="shared" si="42"/>
        <v/>
      </c>
      <c r="G226" s="37"/>
      <c r="H226" s="38" t="str">
        <f>IFERROR(VLOOKUP(G226,'Vendor Master'!$A$14:$I$213,2,FALSE()),"")</f>
        <v/>
      </c>
      <c r="I226" s="37"/>
      <c r="J226" s="41"/>
      <c r="K226" s="41"/>
      <c r="L226" s="41"/>
      <c r="M226" s="42">
        <f t="shared" si="43"/>
        <v>0</v>
      </c>
      <c r="N226" s="37"/>
      <c r="O226" s="37" t="s">
        <v>370</v>
      </c>
      <c r="P226" s="41"/>
      <c r="Q226" s="42">
        <f t="shared" si="44"/>
        <v>0</v>
      </c>
      <c r="R226" s="42">
        <f>IF(ROW()=14,0,IF(OR(G226="",I226="",D226=""),0,SUMIFS($Q$14:Q225,$G$14:G225,G226,$I$14:I225,I226,$D$14:D225,"&gt;="&amp;DATE(IF(MONTH(D226)&gt;=4,YEAR(D226),YEAR(D226)-1),4,1),$D$14:D225,"&lt;"&amp;DATE(IF(MONTH(D226)&gt;=4,YEAR(D226)+1,YEAR(D226)),4,1))))</f>
        <v>0</v>
      </c>
      <c r="S226" s="42">
        <f t="shared" si="45"/>
        <v>0</v>
      </c>
      <c r="T226" s="42">
        <f>IFERROR(VLOOKUP(I226,'Section Master'!$A$14:$J$100,6,FALSE()),0)</f>
        <v>0</v>
      </c>
      <c r="U226" s="42">
        <f>IFERROR(VLOOKUP(I226,'Section Master'!$A$14:$J$100,7,FALSE()),0)</f>
        <v>0</v>
      </c>
      <c r="V226" s="38" t="str">
        <f>IF(I226="","",IFERROR(IF(VLOOKUP(I226,'Section Master'!$A$14:$J$100,8,FALSE())="Excess over aggregate",IF(S226&gt;U226,"Threshold exceeded","Below threshold"),IF(VLOOKUP(I226,'Section Master'!$A$14:$J$100,8,FALSE())="Single or aggregate gate",IF(OR(Q226&gt;T226,S226&gt;U226),"Threshold exceeded","Below threshold"),IF(VLOOKUP(I226,'Section Master'!$A$14:$J$100,8,FALSE())="Aggregate gate",IF(S226&gt;U226,"Threshold exceeded","Below threshold"),IF(VLOOKUP(I226,'Section Master'!$A$14:$J$100,8,FALSE())="No threshold","Applicable","Manual review")))),"Manual review"))</f>
        <v/>
      </c>
      <c r="W226" s="43">
        <f>IFERROR(VLOOKUP(I226,'Section Master'!$A$14:$J$100,5,FALSE()),0)</f>
        <v>0</v>
      </c>
      <c r="X226" s="44"/>
      <c r="Y226" s="42" t="str">
        <f>IF(I226="","",IF(V226="Below threshold",0,ROUND(IF(IFERROR(VLOOKUP(I226,'Section Master'!$A$14:$J$100,8,FALSE()),"")="Excess over aggregate",MAX(0,S226-MAX(U226,R226)),Q226)*IF(X226&lt;&gt;"",X226,W226),0)))</f>
        <v/>
      </c>
      <c r="Z226" s="39"/>
      <c r="AA226" s="40" t="str">
        <f t="shared" si="46"/>
        <v/>
      </c>
      <c r="AB226" s="39"/>
      <c r="AC226" s="42">
        <f t="shared" si="47"/>
        <v>0</v>
      </c>
      <c r="AD226" s="42">
        <f t="shared" si="48"/>
        <v>0</v>
      </c>
      <c r="AE226" s="42">
        <f t="shared" si="49"/>
        <v>0</v>
      </c>
      <c r="AF226" s="37"/>
      <c r="AG226" s="38" t="str">
        <f t="shared" si="50"/>
        <v/>
      </c>
      <c r="AH226" s="38" t="str">
        <f t="shared" si="51"/>
        <v/>
      </c>
      <c r="AI226" s="37"/>
    </row>
    <row r="227" spans="1:35" ht="14.25" customHeight="1" x14ac:dyDescent="0.25">
      <c r="A227" s="31" t="str">
        <f t="shared" si="39"/>
        <v/>
      </c>
      <c r="B227" s="39"/>
      <c r="C227" s="39"/>
      <c r="D227" s="45" t="str">
        <f t="shared" si="40"/>
        <v/>
      </c>
      <c r="E227" s="31" t="str">
        <f t="shared" si="41"/>
        <v/>
      </c>
      <c r="F227" s="31" t="str">
        <f t="shared" si="42"/>
        <v/>
      </c>
      <c r="G227" s="37"/>
      <c r="H227" s="31" t="str">
        <f>IFERROR(VLOOKUP(G227,'Vendor Master'!$A$14:$I$213,2,FALSE()),"")</f>
        <v/>
      </c>
      <c r="I227" s="37"/>
      <c r="J227" s="41"/>
      <c r="K227" s="41"/>
      <c r="L227" s="41"/>
      <c r="M227" s="33">
        <f t="shared" si="43"/>
        <v>0</v>
      </c>
      <c r="N227" s="37"/>
      <c r="O227" s="37" t="s">
        <v>370</v>
      </c>
      <c r="P227" s="41"/>
      <c r="Q227" s="33">
        <f t="shared" si="44"/>
        <v>0</v>
      </c>
      <c r="R227" s="33">
        <f>IF(ROW()=14,0,IF(OR(G227="",I227="",D227=""),0,SUMIFS($Q$14:Q226,$G$14:G226,G227,$I$14:I226,I227,$D$14:D226,"&gt;="&amp;DATE(IF(MONTH(D227)&gt;=4,YEAR(D227),YEAR(D227)-1),4,1),$D$14:D226,"&lt;"&amp;DATE(IF(MONTH(D227)&gt;=4,YEAR(D227)+1,YEAR(D227)),4,1))))</f>
        <v>0</v>
      </c>
      <c r="S227" s="33">
        <f t="shared" si="45"/>
        <v>0</v>
      </c>
      <c r="T227" s="33">
        <f>IFERROR(VLOOKUP(I227,'Section Master'!$A$14:$J$100,6,FALSE()),0)</f>
        <v>0</v>
      </c>
      <c r="U227" s="33">
        <f>IFERROR(VLOOKUP(I227,'Section Master'!$A$14:$J$100,7,FALSE()),0)</f>
        <v>0</v>
      </c>
      <c r="V227" s="31" t="str">
        <f>IF(I227="","",IFERROR(IF(VLOOKUP(I227,'Section Master'!$A$14:$J$100,8,FALSE())="Excess over aggregate",IF(S227&gt;U227,"Threshold exceeded","Below threshold"),IF(VLOOKUP(I227,'Section Master'!$A$14:$J$100,8,FALSE())="Single or aggregate gate",IF(OR(Q227&gt;T227,S227&gt;U227),"Threshold exceeded","Below threshold"),IF(VLOOKUP(I227,'Section Master'!$A$14:$J$100,8,FALSE())="Aggregate gate",IF(S227&gt;U227,"Threshold exceeded","Below threshold"),IF(VLOOKUP(I227,'Section Master'!$A$14:$J$100,8,FALSE())="No threshold","Applicable","Manual review")))),"Manual review"))</f>
        <v/>
      </c>
      <c r="W227" s="46">
        <f>IFERROR(VLOOKUP(I227,'Section Master'!$A$14:$J$100,5,FALSE()),0)</f>
        <v>0</v>
      </c>
      <c r="X227" s="44"/>
      <c r="Y227" s="33" t="str">
        <f>IF(I227="","",IF(V227="Below threshold",0,ROUND(IF(IFERROR(VLOOKUP(I227,'Section Master'!$A$14:$J$100,8,FALSE()),"")="Excess over aggregate",MAX(0,S227-MAX(U227,R227)),Q227)*IF(X227&lt;&gt;"",X227,W227),0)))</f>
        <v/>
      </c>
      <c r="Z227" s="39"/>
      <c r="AA227" s="45" t="str">
        <f t="shared" si="46"/>
        <v/>
      </c>
      <c r="AB227" s="39"/>
      <c r="AC227" s="33">
        <f t="shared" si="47"/>
        <v>0</v>
      </c>
      <c r="AD227" s="33">
        <f t="shared" si="48"/>
        <v>0</v>
      </c>
      <c r="AE227" s="33">
        <f t="shared" si="49"/>
        <v>0</v>
      </c>
      <c r="AF227" s="37"/>
      <c r="AG227" s="31" t="str">
        <f t="shared" si="50"/>
        <v/>
      </c>
      <c r="AH227" s="31" t="str">
        <f t="shared" si="51"/>
        <v/>
      </c>
      <c r="AI227" s="37"/>
    </row>
    <row r="228" spans="1:35" ht="14.25" customHeight="1" x14ac:dyDescent="0.25">
      <c r="A228" s="38" t="str">
        <f t="shared" si="39"/>
        <v/>
      </c>
      <c r="B228" s="39"/>
      <c r="C228" s="39"/>
      <c r="D228" s="40" t="str">
        <f t="shared" si="40"/>
        <v/>
      </c>
      <c r="E228" s="38" t="str">
        <f t="shared" si="41"/>
        <v/>
      </c>
      <c r="F228" s="38" t="str">
        <f t="shared" si="42"/>
        <v/>
      </c>
      <c r="G228" s="37"/>
      <c r="H228" s="38" t="str">
        <f>IFERROR(VLOOKUP(G228,'Vendor Master'!$A$14:$I$213,2,FALSE()),"")</f>
        <v/>
      </c>
      <c r="I228" s="37"/>
      <c r="J228" s="41"/>
      <c r="K228" s="41"/>
      <c r="L228" s="41"/>
      <c r="M228" s="42">
        <f t="shared" si="43"/>
        <v>0</v>
      </c>
      <c r="N228" s="37"/>
      <c r="O228" s="37" t="s">
        <v>370</v>
      </c>
      <c r="P228" s="41"/>
      <c r="Q228" s="42">
        <f t="shared" si="44"/>
        <v>0</v>
      </c>
      <c r="R228" s="42">
        <f>IF(ROW()=14,0,IF(OR(G228="",I228="",D228=""),0,SUMIFS($Q$14:Q227,$G$14:G227,G228,$I$14:I227,I228,$D$14:D227,"&gt;="&amp;DATE(IF(MONTH(D228)&gt;=4,YEAR(D228),YEAR(D228)-1),4,1),$D$14:D227,"&lt;"&amp;DATE(IF(MONTH(D228)&gt;=4,YEAR(D228)+1,YEAR(D228)),4,1))))</f>
        <v>0</v>
      </c>
      <c r="S228" s="42">
        <f t="shared" si="45"/>
        <v>0</v>
      </c>
      <c r="T228" s="42">
        <f>IFERROR(VLOOKUP(I228,'Section Master'!$A$14:$J$100,6,FALSE()),0)</f>
        <v>0</v>
      </c>
      <c r="U228" s="42">
        <f>IFERROR(VLOOKUP(I228,'Section Master'!$A$14:$J$100,7,FALSE()),0)</f>
        <v>0</v>
      </c>
      <c r="V228" s="38" t="str">
        <f>IF(I228="","",IFERROR(IF(VLOOKUP(I228,'Section Master'!$A$14:$J$100,8,FALSE())="Excess over aggregate",IF(S228&gt;U228,"Threshold exceeded","Below threshold"),IF(VLOOKUP(I228,'Section Master'!$A$14:$J$100,8,FALSE())="Single or aggregate gate",IF(OR(Q228&gt;T228,S228&gt;U228),"Threshold exceeded","Below threshold"),IF(VLOOKUP(I228,'Section Master'!$A$14:$J$100,8,FALSE())="Aggregate gate",IF(S228&gt;U228,"Threshold exceeded","Below threshold"),IF(VLOOKUP(I228,'Section Master'!$A$14:$J$100,8,FALSE())="No threshold","Applicable","Manual review")))),"Manual review"))</f>
        <v/>
      </c>
      <c r="W228" s="43">
        <f>IFERROR(VLOOKUP(I228,'Section Master'!$A$14:$J$100,5,FALSE()),0)</f>
        <v>0</v>
      </c>
      <c r="X228" s="44"/>
      <c r="Y228" s="42" t="str">
        <f>IF(I228="","",IF(V228="Below threshold",0,ROUND(IF(IFERROR(VLOOKUP(I228,'Section Master'!$A$14:$J$100,8,FALSE()),"")="Excess over aggregate",MAX(0,S228-MAX(U228,R228)),Q228)*IF(X228&lt;&gt;"",X228,W228),0)))</f>
        <v/>
      </c>
      <c r="Z228" s="39"/>
      <c r="AA228" s="40" t="str">
        <f t="shared" si="46"/>
        <v/>
      </c>
      <c r="AB228" s="39"/>
      <c r="AC228" s="42">
        <f t="shared" si="47"/>
        <v>0</v>
      </c>
      <c r="AD228" s="42">
        <f t="shared" si="48"/>
        <v>0</v>
      </c>
      <c r="AE228" s="42">
        <f t="shared" si="49"/>
        <v>0</v>
      </c>
      <c r="AF228" s="37"/>
      <c r="AG228" s="38" t="str">
        <f t="shared" si="50"/>
        <v/>
      </c>
      <c r="AH228" s="38" t="str">
        <f t="shared" si="51"/>
        <v/>
      </c>
      <c r="AI228" s="37"/>
    </row>
    <row r="229" spans="1:35" ht="14.25" customHeight="1" x14ac:dyDescent="0.25">
      <c r="A229" s="31" t="str">
        <f t="shared" si="39"/>
        <v/>
      </c>
      <c r="B229" s="39"/>
      <c r="C229" s="39"/>
      <c r="D229" s="45" t="str">
        <f t="shared" si="40"/>
        <v/>
      </c>
      <c r="E229" s="31" t="str">
        <f t="shared" si="41"/>
        <v/>
      </c>
      <c r="F229" s="31" t="str">
        <f t="shared" si="42"/>
        <v/>
      </c>
      <c r="G229" s="37"/>
      <c r="H229" s="31" t="str">
        <f>IFERROR(VLOOKUP(G229,'Vendor Master'!$A$14:$I$213,2,FALSE()),"")</f>
        <v/>
      </c>
      <c r="I229" s="37"/>
      <c r="J229" s="41"/>
      <c r="K229" s="41"/>
      <c r="L229" s="41"/>
      <c r="M229" s="33">
        <f t="shared" si="43"/>
        <v>0</v>
      </c>
      <c r="N229" s="37"/>
      <c r="O229" s="37" t="s">
        <v>370</v>
      </c>
      <c r="P229" s="41"/>
      <c r="Q229" s="33">
        <f t="shared" si="44"/>
        <v>0</v>
      </c>
      <c r="R229" s="33">
        <f>IF(ROW()=14,0,IF(OR(G229="",I229="",D229=""),0,SUMIFS($Q$14:Q228,$G$14:G228,G229,$I$14:I228,I229,$D$14:D228,"&gt;="&amp;DATE(IF(MONTH(D229)&gt;=4,YEAR(D229),YEAR(D229)-1),4,1),$D$14:D228,"&lt;"&amp;DATE(IF(MONTH(D229)&gt;=4,YEAR(D229)+1,YEAR(D229)),4,1))))</f>
        <v>0</v>
      </c>
      <c r="S229" s="33">
        <f t="shared" si="45"/>
        <v>0</v>
      </c>
      <c r="T229" s="33">
        <f>IFERROR(VLOOKUP(I229,'Section Master'!$A$14:$J$100,6,FALSE()),0)</f>
        <v>0</v>
      </c>
      <c r="U229" s="33">
        <f>IFERROR(VLOOKUP(I229,'Section Master'!$A$14:$J$100,7,FALSE()),0)</f>
        <v>0</v>
      </c>
      <c r="V229" s="31" t="str">
        <f>IF(I229="","",IFERROR(IF(VLOOKUP(I229,'Section Master'!$A$14:$J$100,8,FALSE())="Excess over aggregate",IF(S229&gt;U229,"Threshold exceeded","Below threshold"),IF(VLOOKUP(I229,'Section Master'!$A$14:$J$100,8,FALSE())="Single or aggregate gate",IF(OR(Q229&gt;T229,S229&gt;U229),"Threshold exceeded","Below threshold"),IF(VLOOKUP(I229,'Section Master'!$A$14:$J$100,8,FALSE())="Aggregate gate",IF(S229&gt;U229,"Threshold exceeded","Below threshold"),IF(VLOOKUP(I229,'Section Master'!$A$14:$J$100,8,FALSE())="No threshold","Applicable","Manual review")))),"Manual review"))</f>
        <v/>
      </c>
      <c r="W229" s="46">
        <f>IFERROR(VLOOKUP(I229,'Section Master'!$A$14:$J$100,5,FALSE()),0)</f>
        <v>0</v>
      </c>
      <c r="X229" s="44"/>
      <c r="Y229" s="33" t="str">
        <f>IF(I229="","",IF(V229="Below threshold",0,ROUND(IF(IFERROR(VLOOKUP(I229,'Section Master'!$A$14:$J$100,8,FALSE()),"")="Excess over aggregate",MAX(0,S229-MAX(U229,R229)),Q229)*IF(X229&lt;&gt;"",X229,W229),0)))</f>
        <v/>
      </c>
      <c r="Z229" s="39"/>
      <c r="AA229" s="45" t="str">
        <f t="shared" si="46"/>
        <v/>
      </c>
      <c r="AB229" s="39"/>
      <c r="AC229" s="33">
        <f t="shared" si="47"/>
        <v>0</v>
      </c>
      <c r="AD229" s="33">
        <f t="shared" si="48"/>
        <v>0</v>
      </c>
      <c r="AE229" s="33">
        <f t="shared" si="49"/>
        <v>0</v>
      </c>
      <c r="AF229" s="37"/>
      <c r="AG229" s="31" t="str">
        <f t="shared" si="50"/>
        <v/>
      </c>
      <c r="AH229" s="31" t="str">
        <f t="shared" si="51"/>
        <v/>
      </c>
      <c r="AI229" s="37"/>
    </row>
    <row r="230" spans="1:35" ht="14.25" customHeight="1" x14ac:dyDescent="0.25">
      <c r="A230" s="38" t="str">
        <f t="shared" si="39"/>
        <v/>
      </c>
      <c r="B230" s="39"/>
      <c r="C230" s="39"/>
      <c r="D230" s="40" t="str">
        <f t="shared" si="40"/>
        <v/>
      </c>
      <c r="E230" s="38" t="str">
        <f t="shared" si="41"/>
        <v/>
      </c>
      <c r="F230" s="38" t="str">
        <f t="shared" si="42"/>
        <v/>
      </c>
      <c r="G230" s="37"/>
      <c r="H230" s="38" t="str">
        <f>IFERROR(VLOOKUP(G230,'Vendor Master'!$A$14:$I$213,2,FALSE()),"")</f>
        <v/>
      </c>
      <c r="I230" s="37"/>
      <c r="J230" s="41"/>
      <c r="K230" s="41"/>
      <c r="L230" s="41"/>
      <c r="M230" s="42">
        <f t="shared" si="43"/>
        <v>0</v>
      </c>
      <c r="N230" s="37"/>
      <c r="O230" s="37" t="s">
        <v>370</v>
      </c>
      <c r="P230" s="41"/>
      <c r="Q230" s="42">
        <f t="shared" si="44"/>
        <v>0</v>
      </c>
      <c r="R230" s="42">
        <f>IF(ROW()=14,0,IF(OR(G230="",I230="",D230=""),0,SUMIFS($Q$14:Q229,$G$14:G229,G230,$I$14:I229,I230,$D$14:D229,"&gt;="&amp;DATE(IF(MONTH(D230)&gt;=4,YEAR(D230),YEAR(D230)-1),4,1),$D$14:D229,"&lt;"&amp;DATE(IF(MONTH(D230)&gt;=4,YEAR(D230)+1,YEAR(D230)),4,1))))</f>
        <v>0</v>
      </c>
      <c r="S230" s="42">
        <f t="shared" si="45"/>
        <v>0</v>
      </c>
      <c r="T230" s="42">
        <f>IFERROR(VLOOKUP(I230,'Section Master'!$A$14:$J$100,6,FALSE()),0)</f>
        <v>0</v>
      </c>
      <c r="U230" s="42">
        <f>IFERROR(VLOOKUP(I230,'Section Master'!$A$14:$J$100,7,FALSE()),0)</f>
        <v>0</v>
      </c>
      <c r="V230" s="38" t="str">
        <f>IF(I230="","",IFERROR(IF(VLOOKUP(I230,'Section Master'!$A$14:$J$100,8,FALSE())="Excess over aggregate",IF(S230&gt;U230,"Threshold exceeded","Below threshold"),IF(VLOOKUP(I230,'Section Master'!$A$14:$J$100,8,FALSE())="Single or aggregate gate",IF(OR(Q230&gt;T230,S230&gt;U230),"Threshold exceeded","Below threshold"),IF(VLOOKUP(I230,'Section Master'!$A$14:$J$100,8,FALSE())="Aggregate gate",IF(S230&gt;U230,"Threshold exceeded","Below threshold"),IF(VLOOKUP(I230,'Section Master'!$A$14:$J$100,8,FALSE())="No threshold","Applicable","Manual review")))),"Manual review"))</f>
        <v/>
      </c>
      <c r="W230" s="43">
        <f>IFERROR(VLOOKUP(I230,'Section Master'!$A$14:$J$100,5,FALSE()),0)</f>
        <v>0</v>
      </c>
      <c r="X230" s="44"/>
      <c r="Y230" s="42" t="str">
        <f>IF(I230="","",IF(V230="Below threshold",0,ROUND(IF(IFERROR(VLOOKUP(I230,'Section Master'!$A$14:$J$100,8,FALSE()),"")="Excess over aggregate",MAX(0,S230-MAX(U230,R230)),Q230)*IF(X230&lt;&gt;"",X230,W230),0)))</f>
        <v/>
      </c>
      <c r="Z230" s="39"/>
      <c r="AA230" s="40" t="str">
        <f t="shared" si="46"/>
        <v/>
      </c>
      <c r="AB230" s="39"/>
      <c r="AC230" s="42">
        <f t="shared" si="47"/>
        <v>0</v>
      </c>
      <c r="AD230" s="42">
        <f t="shared" si="48"/>
        <v>0</v>
      </c>
      <c r="AE230" s="42">
        <f t="shared" si="49"/>
        <v>0</v>
      </c>
      <c r="AF230" s="37"/>
      <c r="AG230" s="38" t="str">
        <f t="shared" si="50"/>
        <v/>
      </c>
      <c r="AH230" s="38" t="str">
        <f t="shared" si="51"/>
        <v/>
      </c>
      <c r="AI230" s="37"/>
    </row>
    <row r="231" spans="1:35" ht="14.25" customHeight="1" x14ac:dyDescent="0.25">
      <c r="A231" s="31" t="str">
        <f t="shared" si="39"/>
        <v/>
      </c>
      <c r="B231" s="39"/>
      <c r="C231" s="39"/>
      <c r="D231" s="45" t="str">
        <f t="shared" si="40"/>
        <v/>
      </c>
      <c r="E231" s="31" t="str">
        <f t="shared" si="41"/>
        <v/>
      </c>
      <c r="F231" s="31" t="str">
        <f t="shared" si="42"/>
        <v/>
      </c>
      <c r="G231" s="37"/>
      <c r="H231" s="31" t="str">
        <f>IFERROR(VLOOKUP(G231,'Vendor Master'!$A$14:$I$213,2,FALSE()),"")</f>
        <v/>
      </c>
      <c r="I231" s="37"/>
      <c r="J231" s="41"/>
      <c r="K231" s="41"/>
      <c r="L231" s="41"/>
      <c r="M231" s="33">
        <f t="shared" si="43"/>
        <v>0</v>
      </c>
      <c r="N231" s="37"/>
      <c r="O231" s="37" t="s">
        <v>370</v>
      </c>
      <c r="P231" s="41"/>
      <c r="Q231" s="33">
        <f t="shared" si="44"/>
        <v>0</v>
      </c>
      <c r="R231" s="33">
        <f>IF(ROW()=14,0,IF(OR(G231="",I231="",D231=""),0,SUMIFS($Q$14:Q230,$G$14:G230,G231,$I$14:I230,I231,$D$14:D230,"&gt;="&amp;DATE(IF(MONTH(D231)&gt;=4,YEAR(D231),YEAR(D231)-1),4,1),$D$14:D230,"&lt;"&amp;DATE(IF(MONTH(D231)&gt;=4,YEAR(D231)+1,YEAR(D231)),4,1))))</f>
        <v>0</v>
      </c>
      <c r="S231" s="33">
        <f t="shared" si="45"/>
        <v>0</v>
      </c>
      <c r="T231" s="33">
        <f>IFERROR(VLOOKUP(I231,'Section Master'!$A$14:$J$100,6,FALSE()),0)</f>
        <v>0</v>
      </c>
      <c r="U231" s="33">
        <f>IFERROR(VLOOKUP(I231,'Section Master'!$A$14:$J$100,7,FALSE()),0)</f>
        <v>0</v>
      </c>
      <c r="V231" s="31" t="str">
        <f>IF(I231="","",IFERROR(IF(VLOOKUP(I231,'Section Master'!$A$14:$J$100,8,FALSE())="Excess over aggregate",IF(S231&gt;U231,"Threshold exceeded","Below threshold"),IF(VLOOKUP(I231,'Section Master'!$A$14:$J$100,8,FALSE())="Single or aggregate gate",IF(OR(Q231&gt;T231,S231&gt;U231),"Threshold exceeded","Below threshold"),IF(VLOOKUP(I231,'Section Master'!$A$14:$J$100,8,FALSE())="Aggregate gate",IF(S231&gt;U231,"Threshold exceeded","Below threshold"),IF(VLOOKUP(I231,'Section Master'!$A$14:$J$100,8,FALSE())="No threshold","Applicable","Manual review")))),"Manual review"))</f>
        <v/>
      </c>
      <c r="W231" s="46">
        <f>IFERROR(VLOOKUP(I231,'Section Master'!$A$14:$J$100,5,FALSE()),0)</f>
        <v>0</v>
      </c>
      <c r="X231" s="44"/>
      <c r="Y231" s="33" t="str">
        <f>IF(I231="","",IF(V231="Below threshold",0,ROUND(IF(IFERROR(VLOOKUP(I231,'Section Master'!$A$14:$J$100,8,FALSE()),"")="Excess over aggregate",MAX(0,S231-MAX(U231,R231)),Q231)*IF(X231&lt;&gt;"",X231,W231),0)))</f>
        <v/>
      </c>
      <c r="Z231" s="39"/>
      <c r="AA231" s="45" t="str">
        <f t="shared" si="46"/>
        <v/>
      </c>
      <c r="AB231" s="39"/>
      <c r="AC231" s="33">
        <f t="shared" si="47"/>
        <v>0</v>
      </c>
      <c r="AD231" s="33">
        <f t="shared" si="48"/>
        <v>0</v>
      </c>
      <c r="AE231" s="33">
        <f t="shared" si="49"/>
        <v>0</v>
      </c>
      <c r="AF231" s="37"/>
      <c r="AG231" s="31" t="str">
        <f t="shared" si="50"/>
        <v/>
      </c>
      <c r="AH231" s="31" t="str">
        <f t="shared" si="51"/>
        <v/>
      </c>
      <c r="AI231" s="37"/>
    </row>
    <row r="232" spans="1:35" ht="14.25" customHeight="1" x14ac:dyDescent="0.25">
      <c r="A232" s="38" t="str">
        <f t="shared" si="39"/>
        <v/>
      </c>
      <c r="B232" s="39"/>
      <c r="C232" s="39"/>
      <c r="D232" s="40" t="str">
        <f t="shared" si="40"/>
        <v/>
      </c>
      <c r="E232" s="38" t="str">
        <f t="shared" si="41"/>
        <v/>
      </c>
      <c r="F232" s="38" t="str">
        <f t="shared" si="42"/>
        <v/>
      </c>
      <c r="G232" s="37"/>
      <c r="H232" s="38" t="str">
        <f>IFERROR(VLOOKUP(G232,'Vendor Master'!$A$14:$I$213,2,FALSE()),"")</f>
        <v/>
      </c>
      <c r="I232" s="37"/>
      <c r="J232" s="41"/>
      <c r="K232" s="41"/>
      <c r="L232" s="41"/>
      <c r="M232" s="42">
        <f t="shared" si="43"/>
        <v>0</v>
      </c>
      <c r="N232" s="37"/>
      <c r="O232" s="37" t="s">
        <v>370</v>
      </c>
      <c r="P232" s="41"/>
      <c r="Q232" s="42">
        <f t="shared" si="44"/>
        <v>0</v>
      </c>
      <c r="R232" s="42">
        <f>IF(ROW()=14,0,IF(OR(G232="",I232="",D232=""),0,SUMIFS($Q$14:Q231,$G$14:G231,G232,$I$14:I231,I232,$D$14:D231,"&gt;="&amp;DATE(IF(MONTH(D232)&gt;=4,YEAR(D232),YEAR(D232)-1),4,1),$D$14:D231,"&lt;"&amp;DATE(IF(MONTH(D232)&gt;=4,YEAR(D232)+1,YEAR(D232)),4,1))))</f>
        <v>0</v>
      </c>
      <c r="S232" s="42">
        <f t="shared" si="45"/>
        <v>0</v>
      </c>
      <c r="T232" s="42">
        <f>IFERROR(VLOOKUP(I232,'Section Master'!$A$14:$J$100,6,FALSE()),0)</f>
        <v>0</v>
      </c>
      <c r="U232" s="42">
        <f>IFERROR(VLOOKUP(I232,'Section Master'!$A$14:$J$100,7,FALSE()),0)</f>
        <v>0</v>
      </c>
      <c r="V232" s="38" t="str">
        <f>IF(I232="","",IFERROR(IF(VLOOKUP(I232,'Section Master'!$A$14:$J$100,8,FALSE())="Excess over aggregate",IF(S232&gt;U232,"Threshold exceeded","Below threshold"),IF(VLOOKUP(I232,'Section Master'!$A$14:$J$100,8,FALSE())="Single or aggregate gate",IF(OR(Q232&gt;T232,S232&gt;U232),"Threshold exceeded","Below threshold"),IF(VLOOKUP(I232,'Section Master'!$A$14:$J$100,8,FALSE())="Aggregate gate",IF(S232&gt;U232,"Threshold exceeded","Below threshold"),IF(VLOOKUP(I232,'Section Master'!$A$14:$J$100,8,FALSE())="No threshold","Applicable","Manual review")))),"Manual review"))</f>
        <v/>
      </c>
      <c r="W232" s="43">
        <f>IFERROR(VLOOKUP(I232,'Section Master'!$A$14:$J$100,5,FALSE()),0)</f>
        <v>0</v>
      </c>
      <c r="X232" s="44"/>
      <c r="Y232" s="42" t="str">
        <f>IF(I232="","",IF(V232="Below threshold",0,ROUND(IF(IFERROR(VLOOKUP(I232,'Section Master'!$A$14:$J$100,8,FALSE()),"")="Excess over aggregate",MAX(0,S232-MAX(U232,R232)),Q232)*IF(X232&lt;&gt;"",X232,W232),0)))</f>
        <v/>
      </c>
      <c r="Z232" s="39"/>
      <c r="AA232" s="40" t="str">
        <f t="shared" si="46"/>
        <v/>
      </c>
      <c r="AB232" s="39"/>
      <c r="AC232" s="42">
        <f t="shared" si="47"/>
        <v>0</v>
      </c>
      <c r="AD232" s="42">
        <f t="shared" si="48"/>
        <v>0</v>
      </c>
      <c r="AE232" s="42">
        <f t="shared" si="49"/>
        <v>0</v>
      </c>
      <c r="AF232" s="37"/>
      <c r="AG232" s="38" t="str">
        <f t="shared" si="50"/>
        <v/>
      </c>
      <c r="AH232" s="38" t="str">
        <f t="shared" si="51"/>
        <v/>
      </c>
      <c r="AI232" s="37"/>
    </row>
    <row r="233" spans="1:35" ht="14.25" customHeight="1" x14ac:dyDescent="0.25">
      <c r="A233" s="31" t="str">
        <f t="shared" si="39"/>
        <v/>
      </c>
      <c r="B233" s="39"/>
      <c r="C233" s="39"/>
      <c r="D233" s="45" t="str">
        <f t="shared" si="40"/>
        <v/>
      </c>
      <c r="E233" s="31" t="str">
        <f t="shared" si="41"/>
        <v/>
      </c>
      <c r="F233" s="31" t="str">
        <f t="shared" si="42"/>
        <v/>
      </c>
      <c r="G233" s="37"/>
      <c r="H233" s="31" t="str">
        <f>IFERROR(VLOOKUP(G233,'Vendor Master'!$A$14:$I$213,2,FALSE()),"")</f>
        <v/>
      </c>
      <c r="I233" s="37"/>
      <c r="J233" s="41"/>
      <c r="K233" s="41"/>
      <c r="L233" s="41"/>
      <c r="M233" s="33">
        <f t="shared" si="43"/>
        <v>0</v>
      </c>
      <c r="N233" s="37"/>
      <c r="O233" s="37" t="s">
        <v>370</v>
      </c>
      <c r="P233" s="41"/>
      <c r="Q233" s="33">
        <f t="shared" si="44"/>
        <v>0</v>
      </c>
      <c r="R233" s="33">
        <f>IF(ROW()=14,0,IF(OR(G233="",I233="",D233=""),0,SUMIFS($Q$14:Q232,$G$14:G232,G233,$I$14:I232,I233,$D$14:D232,"&gt;="&amp;DATE(IF(MONTH(D233)&gt;=4,YEAR(D233),YEAR(D233)-1),4,1),$D$14:D232,"&lt;"&amp;DATE(IF(MONTH(D233)&gt;=4,YEAR(D233)+1,YEAR(D233)),4,1))))</f>
        <v>0</v>
      </c>
      <c r="S233" s="33">
        <f t="shared" si="45"/>
        <v>0</v>
      </c>
      <c r="T233" s="33">
        <f>IFERROR(VLOOKUP(I233,'Section Master'!$A$14:$J$100,6,FALSE()),0)</f>
        <v>0</v>
      </c>
      <c r="U233" s="33">
        <f>IFERROR(VLOOKUP(I233,'Section Master'!$A$14:$J$100,7,FALSE()),0)</f>
        <v>0</v>
      </c>
      <c r="V233" s="31" t="str">
        <f>IF(I233="","",IFERROR(IF(VLOOKUP(I233,'Section Master'!$A$14:$J$100,8,FALSE())="Excess over aggregate",IF(S233&gt;U233,"Threshold exceeded","Below threshold"),IF(VLOOKUP(I233,'Section Master'!$A$14:$J$100,8,FALSE())="Single or aggregate gate",IF(OR(Q233&gt;T233,S233&gt;U233),"Threshold exceeded","Below threshold"),IF(VLOOKUP(I233,'Section Master'!$A$14:$J$100,8,FALSE())="Aggregate gate",IF(S233&gt;U233,"Threshold exceeded","Below threshold"),IF(VLOOKUP(I233,'Section Master'!$A$14:$J$100,8,FALSE())="No threshold","Applicable","Manual review")))),"Manual review"))</f>
        <v/>
      </c>
      <c r="W233" s="46">
        <f>IFERROR(VLOOKUP(I233,'Section Master'!$A$14:$J$100,5,FALSE()),0)</f>
        <v>0</v>
      </c>
      <c r="X233" s="44"/>
      <c r="Y233" s="33" t="str">
        <f>IF(I233="","",IF(V233="Below threshold",0,ROUND(IF(IFERROR(VLOOKUP(I233,'Section Master'!$A$14:$J$100,8,FALSE()),"")="Excess over aggregate",MAX(0,S233-MAX(U233,R233)),Q233)*IF(X233&lt;&gt;"",X233,W233),0)))</f>
        <v/>
      </c>
      <c r="Z233" s="39"/>
      <c r="AA233" s="45" t="str">
        <f t="shared" si="46"/>
        <v/>
      </c>
      <c r="AB233" s="39"/>
      <c r="AC233" s="33">
        <f t="shared" si="47"/>
        <v>0</v>
      </c>
      <c r="AD233" s="33">
        <f t="shared" si="48"/>
        <v>0</v>
      </c>
      <c r="AE233" s="33">
        <f t="shared" si="49"/>
        <v>0</v>
      </c>
      <c r="AF233" s="37"/>
      <c r="AG233" s="31" t="str">
        <f t="shared" si="50"/>
        <v/>
      </c>
      <c r="AH233" s="31" t="str">
        <f t="shared" si="51"/>
        <v/>
      </c>
      <c r="AI233" s="37"/>
    </row>
    <row r="234" spans="1:35" ht="14.25" customHeight="1" x14ac:dyDescent="0.25">
      <c r="A234" s="38" t="str">
        <f t="shared" si="39"/>
        <v/>
      </c>
      <c r="B234" s="39"/>
      <c r="C234" s="39"/>
      <c r="D234" s="40" t="str">
        <f t="shared" si="40"/>
        <v/>
      </c>
      <c r="E234" s="38" t="str">
        <f t="shared" si="41"/>
        <v/>
      </c>
      <c r="F234" s="38" t="str">
        <f t="shared" si="42"/>
        <v/>
      </c>
      <c r="G234" s="37"/>
      <c r="H234" s="38" t="str">
        <f>IFERROR(VLOOKUP(G234,'Vendor Master'!$A$14:$I$213,2,FALSE()),"")</f>
        <v/>
      </c>
      <c r="I234" s="37"/>
      <c r="J234" s="41"/>
      <c r="K234" s="41"/>
      <c r="L234" s="41"/>
      <c r="M234" s="42">
        <f t="shared" si="43"/>
        <v>0</v>
      </c>
      <c r="N234" s="37"/>
      <c r="O234" s="37" t="s">
        <v>370</v>
      </c>
      <c r="P234" s="41"/>
      <c r="Q234" s="42">
        <f t="shared" si="44"/>
        <v>0</v>
      </c>
      <c r="R234" s="42">
        <f>IF(ROW()=14,0,IF(OR(G234="",I234="",D234=""),0,SUMIFS($Q$14:Q233,$G$14:G233,G234,$I$14:I233,I234,$D$14:D233,"&gt;="&amp;DATE(IF(MONTH(D234)&gt;=4,YEAR(D234),YEAR(D234)-1),4,1),$D$14:D233,"&lt;"&amp;DATE(IF(MONTH(D234)&gt;=4,YEAR(D234)+1,YEAR(D234)),4,1))))</f>
        <v>0</v>
      </c>
      <c r="S234" s="42">
        <f t="shared" si="45"/>
        <v>0</v>
      </c>
      <c r="T234" s="42">
        <f>IFERROR(VLOOKUP(I234,'Section Master'!$A$14:$J$100,6,FALSE()),0)</f>
        <v>0</v>
      </c>
      <c r="U234" s="42">
        <f>IFERROR(VLOOKUP(I234,'Section Master'!$A$14:$J$100,7,FALSE()),0)</f>
        <v>0</v>
      </c>
      <c r="V234" s="38" t="str">
        <f>IF(I234="","",IFERROR(IF(VLOOKUP(I234,'Section Master'!$A$14:$J$100,8,FALSE())="Excess over aggregate",IF(S234&gt;U234,"Threshold exceeded","Below threshold"),IF(VLOOKUP(I234,'Section Master'!$A$14:$J$100,8,FALSE())="Single or aggregate gate",IF(OR(Q234&gt;T234,S234&gt;U234),"Threshold exceeded","Below threshold"),IF(VLOOKUP(I234,'Section Master'!$A$14:$J$100,8,FALSE())="Aggregate gate",IF(S234&gt;U234,"Threshold exceeded","Below threshold"),IF(VLOOKUP(I234,'Section Master'!$A$14:$J$100,8,FALSE())="No threshold","Applicable","Manual review")))),"Manual review"))</f>
        <v/>
      </c>
      <c r="W234" s="43">
        <f>IFERROR(VLOOKUP(I234,'Section Master'!$A$14:$J$100,5,FALSE()),0)</f>
        <v>0</v>
      </c>
      <c r="X234" s="44"/>
      <c r="Y234" s="42" t="str">
        <f>IF(I234="","",IF(V234="Below threshold",0,ROUND(IF(IFERROR(VLOOKUP(I234,'Section Master'!$A$14:$J$100,8,FALSE()),"")="Excess over aggregate",MAX(0,S234-MAX(U234,R234)),Q234)*IF(X234&lt;&gt;"",X234,W234),0)))</f>
        <v/>
      </c>
      <c r="Z234" s="39"/>
      <c r="AA234" s="40" t="str">
        <f t="shared" si="46"/>
        <v/>
      </c>
      <c r="AB234" s="39"/>
      <c r="AC234" s="42">
        <f t="shared" si="47"/>
        <v>0</v>
      </c>
      <c r="AD234" s="42">
        <f t="shared" si="48"/>
        <v>0</v>
      </c>
      <c r="AE234" s="42">
        <f t="shared" si="49"/>
        <v>0</v>
      </c>
      <c r="AF234" s="37"/>
      <c r="AG234" s="38" t="str">
        <f t="shared" si="50"/>
        <v/>
      </c>
      <c r="AH234" s="38" t="str">
        <f t="shared" si="51"/>
        <v/>
      </c>
      <c r="AI234" s="37"/>
    </row>
    <row r="235" spans="1:35" ht="14.25" customHeight="1" x14ac:dyDescent="0.25">
      <c r="A235" s="31" t="str">
        <f t="shared" si="39"/>
        <v/>
      </c>
      <c r="B235" s="39"/>
      <c r="C235" s="39"/>
      <c r="D235" s="45" t="str">
        <f t="shared" si="40"/>
        <v/>
      </c>
      <c r="E235" s="31" t="str">
        <f t="shared" si="41"/>
        <v/>
      </c>
      <c r="F235" s="31" t="str">
        <f t="shared" si="42"/>
        <v/>
      </c>
      <c r="G235" s="37"/>
      <c r="H235" s="31" t="str">
        <f>IFERROR(VLOOKUP(G235,'Vendor Master'!$A$14:$I$213,2,FALSE()),"")</f>
        <v/>
      </c>
      <c r="I235" s="37"/>
      <c r="J235" s="41"/>
      <c r="K235" s="41"/>
      <c r="L235" s="41"/>
      <c r="M235" s="33">
        <f t="shared" si="43"/>
        <v>0</v>
      </c>
      <c r="N235" s="37"/>
      <c r="O235" s="37" t="s">
        <v>370</v>
      </c>
      <c r="P235" s="41"/>
      <c r="Q235" s="33">
        <f t="shared" si="44"/>
        <v>0</v>
      </c>
      <c r="R235" s="33">
        <f>IF(ROW()=14,0,IF(OR(G235="",I235="",D235=""),0,SUMIFS($Q$14:Q234,$G$14:G234,G235,$I$14:I234,I235,$D$14:D234,"&gt;="&amp;DATE(IF(MONTH(D235)&gt;=4,YEAR(D235),YEAR(D235)-1),4,1),$D$14:D234,"&lt;"&amp;DATE(IF(MONTH(D235)&gt;=4,YEAR(D235)+1,YEAR(D235)),4,1))))</f>
        <v>0</v>
      </c>
      <c r="S235" s="33">
        <f t="shared" si="45"/>
        <v>0</v>
      </c>
      <c r="T235" s="33">
        <f>IFERROR(VLOOKUP(I235,'Section Master'!$A$14:$J$100,6,FALSE()),0)</f>
        <v>0</v>
      </c>
      <c r="U235" s="33">
        <f>IFERROR(VLOOKUP(I235,'Section Master'!$A$14:$J$100,7,FALSE()),0)</f>
        <v>0</v>
      </c>
      <c r="V235" s="31" t="str">
        <f>IF(I235="","",IFERROR(IF(VLOOKUP(I235,'Section Master'!$A$14:$J$100,8,FALSE())="Excess over aggregate",IF(S235&gt;U235,"Threshold exceeded","Below threshold"),IF(VLOOKUP(I235,'Section Master'!$A$14:$J$100,8,FALSE())="Single or aggregate gate",IF(OR(Q235&gt;T235,S235&gt;U235),"Threshold exceeded","Below threshold"),IF(VLOOKUP(I235,'Section Master'!$A$14:$J$100,8,FALSE())="Aggregate gate",IF(S235&gt;U235,"Threshold exceeded","Below threshold"),IF(VLOOKUP(I235,'Section Master'!$A$14:$J$100,8,FALSE())="No threshold","Applicable","Manual review")))),"Manual review"))</f>
        <v/>
      </c>
      <c r="W235" s="46">
        <f>IFERROR(VLOOKUP(I235,'Section Master'!$A$14:$J$100,5,FALSE()),0)</f>
        <v>0</v>
      </c>
      <c r="X235" s="44"/>
      <c r="Y235" s="33" t="str">
        <f>IF(I235="","",IF(V235="Below threshold",0,ROUND(IF(IFERROR(VLOOKUP(I235,'Section Master'!$A$14:$J$100,8,FALSE()),"")="Excess over aggregate",MAX(0,S235-MAX(U235,R235)),Q235)*IF(X235&lt;&gt;"",X235,W235),0)))</f>
        <v/>
      </c>
      <c r="Z235" s="39"/>
      <c r="AA235" s="45" t="str">
        <f t="shared" si="46"/>
        <v/>
      </c>
      <c r="AB235" s="39"/>
      <c r="AC235" s="33">
        <f t="shared" si="47"/>
        <v>0</v>
      </c>
      <c r="AD235" s="33">
        <f t="shared" si="48"/>
        <v>0</v>
      </c>
      <c r="AE235" s="33">
        <f t="shared" si="49"/>
        <v>0</v>
      </c>
      <c r="AF235" s="37"/>
      <c r="AG235" s="31" t="str">
        <f t="shared" si="50"/>
        <v/>
      </c>
      <c r="AH235" s="31" t="str">
        <f t="shared" si="51"/>
        <v/>
      </c>
      <c r="AI235" s="37"/>
    </row>
    <row r="236" spans="1:35" ht="14.25" customHeight="1" x14ac:dyDescent="0.25">
      <c r="A236" s="38" t="str">
        <f t="shared" si="39"/>
        <v/>
      </c>
      <c r="B236" s="39"/>
      <c r="C236" s="39"/>
      <c r="D236" s="40" t="str">
        <f t="shared" si="40"/>
        <v/>
      </c>
      <c r="E236" s="38" t="str">
        <f t="shared" si="41"/>
        <v/>
      </c>
      <c r="F236" s="38" t="str">
        <f t="shared" si="42"/>
        <v/>
      </c>
      <c r="G236" s="37"/>
      <c r="H236" s="38" t="str">
        <f>IFERROR(VLOOKUP(G236,'Vendor Master'!$A$14:$I$213,2,FALSE()),"")</f>
        <v/>
      </c>
      <c r="I236" s="37"/>
      <c r="J236" s="41"/>
      <c r="K236" s="41"/>
      <c r="L236" s="41"/>
      <c r="M236" s="42">
        <f t="shared" si="43"/>
        <v>0</v>
      </c>
      <c r="N236" s="37"/>
      <c r="O236" s="37" t="s">
        <v>370</v>
      </c>
      <c r="P236" s="41"/>
      <c r="Q236" s="42">
        <f t="shared" si="44"/>
        <v>0</v>
      </c>
      <c r="R236" s="42">
        <f>IF(ROW()=14,0,IF(OR(G236="",I236="",D236=""),0,SUMIFS($Q$14:Q235,$G$14:G235,G236,$I$14:I235,I236,$D$14:D235,"&gt;="&amp;DATE(IF(MONTH(D236)&gt;=4,YEAR(D236),YEAR(D236)-1),4,1),$D$14:D235,"&lt;"&amp;DATE(IF(MONTH(D236)&gt;=4,YEAR(D236)+1,YEAR(D236)),4,1))))</f>
        <v>0</v>
      </c>
      <c r="S236" s="42">
        <f t="shared" si="45"/>
        <v>0</v>
      </c>
      <c r="T236" s="42">
        <f>IFERROR(VLOOKUP(I236,'Section Master'!$A$14:$J$100,6,FALSE()),0)</f>
        <v>0</v>
      </c>
      <c r="U236" s="42">
        <f>IFERROR(VLOOKUP(I236,'Section Master'!$A$14:$J$100,7,FALSE()),0)</f>
        <v>0</v>
      </c>
      <c r="V236" s="38" t="str">
        <f>IF(I236="","",IFERROR(IF(VLOOKUP(I236,'Section Master'!$A$14:$J$100,8,FALSE())="Excess over aggregate",IF(S236&gt;U236,"Threshold exceeded","Below threshold"),IF(VLOOKUP(I236,'Section Master'!$A$14:$J$100,8,FALSE())="Single or aggregate gate",IF(OR(Q236&gt;T236,S236&gt;U236),"Threshold exceeded","Below threshold"),IF(VLOOKUP(I236,'Section Master'!$A$14:$J$100,8,FALSE())="Aggregate gate",IF(S236&gt;U236,"Threshold exceeded","Below threshold"),IF(VLOOKUP(I236,'Section Master'!$A$14:$J$100,8,FALSE())="No threshold","Applicable","Manual review")))),"Manual review"))</f>
        <v/>
      </c>
      <c r="W236" s="43">
        <f>IFERROR(VLOOKUP(I236,'Section Master'!$A$14:$J$100,5,FALSE()),0)</f>
        <v>0</v>
      </c>
      <c r="X236" s="44"/>
      <c r="Y236" s="42" t="str">
        <f>IF(I236="","",IF(V236="Below threshold",0,ROUND(IF(IFERROR(VLOOKUP(I236,'Section Master'!$A$14:$J$100,8,FALSE()),"")="Excess over aggregate",MAX(0,S236-MAX(U236,R236)),Q236)*IF(X236&lt;&gt;"",X236,W236),0)))</f>
        <v/>
      </c>
      <c r="Z236" s="39"/>
      <c r="AA236" s="40" t="str">
        <f t="shared" si="46"/>
        <v/>
      </c>
      <c r="AB236" s="39"/>
      <c r="AC236" s="42">
        <f t="shared" si="47"/>
        <v>0</v>
      </c>
      <c r="AD236" s="42">
        <f t="shared" si="48"/>
        <v>0</v>
      </c>
      <c r="AE236" s="42">
        <f t="shared" si="49"/>
        <v>0</v>
      </c>
      <c r="AF236" s="37"/>
      <c r="AG236" s="38" t="str">
        <f t="shared" si="50"/>
        <v/>
      </c>
      <c r="AH236" s="38" t="str">
        <f t="shared" si="51"/>
        <v/>
      </c>
      <c r="AI236" s="37"/>
    </row>
    <row r="237" spans="1:35" ht="14.25" customHeight="1" x14ac:dyDescent="0.25">
      <c r="A237" s="31" t="str">
        <f t="shared" si="39"/>
        <v/>
      </c>
      <c r="B237" s="39"/>
      <c r="C237" s="39"/>
      <c r="D237" s="45" t="str">
        <f t="shared" si="40"/>
        <v/>
      </c>
      <c r="E237" s="31" t="str">
        <f t="shared" si="41"/>
        <v/>
      </c>
      <c r="F237" s="31" t="str">
        <f t="shared" si="42"/>
        <v/>
      </c>
      <c r="G237" s="37"/>
      <c r="H237" s="31" t="str">
        <f>IFERROR(VLOOKUP(G237,'Vendor Master'!$A$14:$I$213,2,FALSE()),"")</f>
        <v/>
      </c>
      <c r="I237" s="37"/>
      <c r="J237" s="41"/>
      <c r="K237" s="41"/>
      <c r="L237" s="41"/>
      <c r="M237" s="33">
        <f t="shared" si="43"/>
        <v>0</v>
      </c>
      <c r="N237" s="37"/>
      <c r="O237" s="37" t="s">
        <v>370</v>
      </c>
      <c r="P237" s="41"/>
      <c r="Q237" s="33">
        <f t="shared" si="44"/>
        <v>0</v>
      </c>
      <c r="R237" s="33">
        <f>IF(ROW()=14,0,IF(OR(G237="",I237="",D237=""),0,SUMIFS($Q$14:Q236,$G$14:G236,G237,$I$14:I236,I237,$D$14:D236,"&gt;="&amp;DATE(IF(MONTH(D237)&gt;=4,YEAR(D237),YEAR(D237)-1),4,1),$D$14:D236,"&lt;"&amp;DATE(IF(MONTH(D237)&gt;=4,YEAR(D237)+1,YEAR(D237)),4,1))))</f>
        <v>0</v>
      </c>
      <c r="S237" s="33">
        <f t="shared" si="45"/>
        <v>0</v>
      </c>
      <c r="T237" s="33">
        <f>IFERROR(VLOOKUP(I237,'Section Master'!$A$14:$J$100,6,FALSE()),0)</f>
        <v>0</v>
      </c>
      <c r="U237" s="33">
        <f>IFERROR(VLOOKUP(I237,'Section Master'!$A$14:$J$100,7,FALSE()),0)</f>
        <v>0</v>
      </c>
      <c r="V237" s="31" t="str">
        <f>IF(I237="","",IFERROR(IF(VLOOKUP(I237,'Section Master'!$A$14:$J$100,8,FALSE())="Excess over aggregate",IF(S237&gt;U237,"Threshold exceeded","Below threshold"),IF(VLOOKUP(I237,'Section Master'!$A$14:$J$100,8,FALSE())="Single or aggregate gate",IF(OR(Q237&gt;T237,S237&gt;U237),"Threshold exceeded","Below threshold"),IF(VLOOKUP(I237,'Section Master'!$A$14:$J$100,8,FALSE())="Aggregate gate",IF(S237&gt;U237,"Threshold exceeded","Below threshold"),IF(VLOOKUP(I237,'Section Master'!$A$14:$J$100,8,FALSE())="No threshold","Applicable","Manual review")))),"Manual review"))</f>
        <v/>
      </c>
      <c r="W237" s="46">
        <f>IFERROR(VLOOKUP(I237,'Section Master'!$A$14:$J$100,5,FALSE()),0)</f>
        <v>0</v>
      </c>
      <c r="X237" s="44"/>
      <c r="Y237" s="33" t="str">
        <f>IF(I237="","",IF(V237="Below threshold",0,ROUND(IF(IFERROR(VLOOKUP(I237,'Section Master'!$A$14:$J$100,8,FALSE()),"")="Excess over aggregate",MAX(0,S237-MAX(U237,R237)),Q237)*IF(X237&lt;&gt;"",X237,W237),0)))</f>
        <v/>
      </c>
      <c r="Z237" s="39"/>
      <c r="AA237" s="45" t="str">
        <f t="shared" si="46"/>
        <v/>
      </c>
      <c r="AB237" s="39"/>
      <c r="AC237" s="33">
        <f t="shared" si="47"/>
        <v>0</v>
      </c>
      <c r="AD237" s="33">
        <f t="shared" si="48"/>
        <v>0</v>
      </c>
      <c r="AE237" s="33">
        <f t="shared" si="49"/>
        <v>0</v>
      </c>
      <c r="AF237" s="37"/>
      <c r="AG237" s="31" t="str">
        <f t="shared" si="50"/>
        <v/>
      </c>
      <c r="AH237" s="31" t="str">
        <f t="shared" si="51"/>
        <v/>
      </c>
      <c r="AI237" s="37"/>
    </row>
    <row r="238" spans="1:35" ht="14.25" customHeight="1" x14ac:dyDescent="0.25">
      <c r="A238" s="38" t="str">
        <f t="shared" si="39"/>
        <v/>
      </c>
      <c r="B238" s="39"/>
      <c r="C238" s="39"/>
      <c r="D238" s="40" t="str">
        <f t="shared" si="40"/>
        <v/>
      </c>
      <c r="E238" s="38" t="str">
        <f t="shared" si="41"/>
        <v/>
      </c>
      <c r="F238" s="38" t="str">
        <f t="shared" si="42"/>
        <v/>
      </c>
      <c r="G238" s="37"/>
      <c r="H238" s="38" t="str">
        <f>IFERROR(VLOOKUP(G238,'Vendor Master'!$A$14:$I$213,2,FALSE()),"")</f>
        <v/>
      </c>
      <c r="I238" s="37"/>
      <c r="J238" s="41"/>
      <c r="K238" s="41"/>
      <c r="L238" s="41"/>
      <c r="M238" s="42">
        <f t="shared" si="43"/>
        <v>0</v>
      </c>
      <c r="N238" s="37"/>
      <c r="O238" s="37" t="s">
        <v>370</v>
      </c>
      <c r="P238" s="41"/>
      <c r="Q238" s="42">
        <f t="shared" si="44"/>
        <v>0</v>
      </c>
      <c r="R238" s="42">
        <f>IF(ROW()=14,0,IF(OR(G238="",I238="",D238=""),0,SUMIFS($Q$14:Q237,$G$14:G237,G238,$I$14:I237,I238,$D$14:D237,"&gt;="&amp;DATE(IF(MONTH(D238)&gt;=4,YEAR(D238),YEAR(D238)-1),4,1),$D$14:D237,"&lt;"&amp;DATE(IF(MONTH(D238)&gt;=4,YEAR(D238)+1,YEAR(D238)),4,1))))</f>
        <v>0</v>
      </c>
      <c r="S238" s="42">
        <f t="shared" si="45"/>
        <v>0</v>
      </c>
      <c r="T238" s="42">
        <f>IFERROR(VLOOKUP(I238,'Section Master'!$A$14:$J$100,6,FALSE()),0)</f>
        <v>0</v>
      </c>
      <c r="U238" s="42">
        <f>IFERROR(VLOOKUP(I238,'Section Master'!$A$14:$J$100,7,FALSE()),0)</f>
        <v>0</v>
      </c>
      <c r="V238" s="38" t="str">
        <f>IF(I238="","",IFERROR(IF(VLOOKUP(I238,'Section Master'!$A$14:$J$100,8,FALSE())="Excess over aggregate",IF(S238&gt;U238,"Threshold exceeded","Below threshold"),IF(VLOOKUP(I238,'Section Master'!$A$14:$J$100,8,FALSE())="Single or aggregate gate",IF(OR(Q238&gt;T238,S238&gt;U238),"Threshold exceeded","Below threshold"),IF(VLOOKUP(I238,'Section Master'!$A$14:$J$100,8,FALSE())="Aggregate gate",IF(S238&gt;U238,"Threshold exceeded","Below threshold"),IF(VLOOKUP(I238,'Section Master'!$A$14:$J$100,8,FALSE())="No threshold","Applicable","Manual review")))),"Manual review"))</f>
        <v/>
      </c>
      <c r="W238" s="43">
        <f>IFERROR(VLOOKUP(I238,'Section Master'!$A$14:$J$100,5,FALSE()),0)</f>
        <v>0</v>
      </c>
      <c r="X238" s="44"/>
      <c r="Y238" s="42" t="str">
        <f>IF(I238="","",IF(V238="Below threshold",0,ROUND(IF(IFERROR(VLOOKUP(I238,'Section Master'!$A$14:$J$100,8,FALSE()),"")="Excess over aggregate",MAX(0,S238-MAX(U238,R238)),Q238)*IF(X238&lt;&gt;"",X238,W238),0)))</f>
        <v/>
      </c>
      <c r="Z238" s="39"/>
      <c r="AA238" s="40" t="str">
        <f t="shared" si="46"/>
        <v/>
      </c>
      <c r="AB238" s="39"/>
      <c r="AC238" s="42">
        <f t="shared" si="47"/>
        <v>0</v>
      </c>
      <c r="AD238" s="42">
        <f t="shared" si="48"/>
        <v>0</v>
      </c>
      <c r="AE238" s="42">
        <f t="shared" si="49"/>
        <v>0</v>
      </c>
      <c r="AF238" s="37"/>
      <c r="AG238" s="38" t="str">
        <f t="shared" si="50"/>
        <v/>
      </c>
      <c r="AH238" s="38" t="str">
        <f t="shared" si="51"/>
        <v/>
      </c>
      <c r="AI238" s="37"/>
    </row>
    <row r="239" spans="1:35" ht="14.25" customHeight="1" x14ac:dyDescent="0.25">
      <c r="A239" s="31" t="str">
        <f t="shared" si="39"/>
        <v/>
      </c>
      <c r="B239" s="39"/>
      <c r="C239" s="39"/>
      <c r="D239" s="45" t="str">
        <f t="shared" si="40"/>
        <v/>
      </c>
      <c r="E239" s="31" t="str">
        <f t="shared" si="41"/>
        <v/>
      </c>
      <c r="F239" s="31" t="str">
        <f t="shared" si="42"/>
        <v/>
      </c>
      <c r="G239" s="37"/>
      <c r="H239" s="31" t="str">
        <f>IFERROR(VLOOKUP(G239,'Vendor Master'!$A$14:$I$213,2,FALSE()),"")</f>
        <v/>
      </c>
      <c r="I239" s="37"/>
      <c r="J239" s="41"/>
      <c r="K239" s="41"/>
      <c r="L239" s="41"/>
      <c r="M239" s="33">
        <f t="shared" si="43"/>
        <v>0</v>
      </c>
      <c r="N239" s="37"/>
      <c r="O239" s="37" t="s">
        <v>370</v>
      </c>
      <c r="P239" s="41"/>
      <c r="Q239" s="33">
        <f t="shared" si="44"/>
        <v>0</v>
      </c>
      <c r="R239" s="33">
        <f>IF(ROW()=14,0,IF(OR(G239="",I239="",D239=""),0,SUMIFS($Q$14:Q238,$G$14:G238,G239,$I$14:I238,I239,$D$14:D238,"&gt;="&amp;DATE(IF(MONTH(D239)&gt;=4,YEAR(D239),YEAR(D239)-1),4,1),$D$14:D238,"&lt;"&amp;DATE(IF(MONTH(D239)&gt;=4,YEAR(D239)+1,YEAR(D239)),4,1))))</f>
        <v>0</v>
      </c>
      <c r="S239" s="33">
        <f t="shared" si="45"/>
        <v>0</v>
      </c>
      <c r="T239" s="33">
        <f>IFERROR(VLOOKUP(I239,'Section Master'!$A$14:$J$100,6,FALSE()),0)</f>
        <v>0</v>
      </c>
      <c r="U239" s="33">
        <f>IFERROR(VLOOKUP(I239,'Section Master'!$A$14:$J$100,7,FALSE()),0)</f>
        <v>0</v>
      </c>
      <c r="V239" s="31" t="str">
        <f>IF(I239="","",IFERROR(IF(VLOOKUP(I239,'Section Master'!$A$14:$J$100,8,FALSE())="Excess over aggregate",IF(S239&gt;U239,"Threshold exceeded","Below threshold"),IF(VLOOKUP(I239,'Section Master'!$A$14:$J$100,8,FALSE())="Single or aggregate gate",IF(OR(Q239&gt;T239,S239&gt;U239),"Threshold exceeded","Below threshold"),IF(VLOOKUP(I239,'Section Master'!$A$14:$J$100,8,FALSE())="Aggregate gate",IF(S239&gt;U239,"Threshold exceeded","Below threshold"),IF(VLOOKUP(I239,'Section Master'!$A$14:$J$100,8,FALSE())="No threshold","Applicable","Manual review")))),"Manual review"))</f>
        <v/>
      </c>
      <c r="W239" s="46">
        <f>IFERROR(VLOOKUP(I239,'Section Master'!$A$14:$J$100,5,FALSE()),0)</f>
        <v>0</v>
      </c>
      <c r="X239" s="44"/>
      <c r="Y239" s="33" t="str">
        <f>IF(I239="","",IF(V239="Below threshold",0,ROUND(IF(IFERROR(VLOOKUP(I239,'Section Master'!$A$14:$J$100,8,FALSE()),"")="Excess over aggregate",MAX(0,S239-MAX(U239,R239)),Q239)*IF(X239&lt;&gt;"",X239,W239),0)))</f>
        <v/>
      </c>
      <c r="Z239" s="39"/>
      <c r="AA239" s="45" t="str">
        <f t="shared" si="46"/>
        <v/>
      </c>
      <c r="AB239" s="39"/>
      <c r="AC239" s="33">
        <f t="shared" si="47"/>
        <v>0</v>
      </c>
      <c r="AD239" s="33">
        <f t="shared" si="48"/>
        <v>0</v>
      </c>
      <c r="AE239" s="33">
        <f t="shared" si="49"/>
        <v>0</v>
      </c>
      <c r="AF239" s="37"/>
      <c r="AG239" s="31" t="str">
        <f t="shared" si="50"/>
        <v/>
      </c>
      <c r="AH239" s="31" t="str">
        <f t="shared" si="51"/>
        <v/>
      </c>
      <c r="AI239" s="37"/>
    </row>
    <row r="240" spans="1:35" ht="14.25" customHeight="1" x14ac:dyDescent="0.25">
      <c r="A240" s="38" t="str">
        <f t="shared" si="39"/>
        <v/>
      </c>
      <c r="B240" s="39"/>
      <c r="C240" s="39"/>
      <c r="D240" s="40" t="str">
        <f t="shared" si="40"/>
        <v/>
      </c>
      <c r="E240" s="38" t="str">
        <f t="shared" si="41"/>
        <v/>
      </c>
      <c r="F240" s="38" t="str">
        <f t="shared" si="42"/>
        <v/>
      </c>
      <c r="G240" s="37"/>
      <c r="H240" s="38" t="str">
        <f>IFERROR(VLOOKUP(G240,'Vendor Master'!$A$14:$I$213,2,FALSE()),"")</f>
        <v/>
      </c>
      <c r="I240" s="37"/>
      <c r="J240" s="41"/>
      <c r="K240" s="41"/>
      <c r="L240" s="41"/>
      <c r="M240" s="42">
        <f t="shared" si="43"/>
        <v>0</v>
      </c>
      <c r="N240" s="37"/>
      <c r="O240" s="37" t="s">
        <v>370</v>
      </c>
      <c r="P240" s="41"/>
      <c r="Q240" s="42">
        <f t="shared" si="44"/>
        <v>0</v>
      </c>
      <c r="R240" s="42">
        <f>IF(ROW()=14,0,IF(OR(G240="",I240="",D240=""),0,SUMIFS($Q$14:Q239,$G$14:G239,G240,$I$14:I239,I240,$D$14:D239,"&gt;="&amp;DATE(IF(MONTH(D240)&gt;=4,YEAR(D240),YEAR(D240)-1),4,1),$D$14:D239,"&lt;"&amp;DATE(IF(MONTH(D240)&gt;=4,YEAR(D240)+1,YEAR(D240)),4,1))))</f>
        <v>0</v>
      </c>
      <c r="S240" s="42">
        <f t="shared" si="45"/>
        <v>0</v>
      </c>
      <c r="T240" s="42">
        <f>IFERROR(VLOOKUP(I240,'Section Master'!$A$14:$J$100,6,FALSE()),0)</f>
        <v>0</v>
      </c>
      <c r="U240" s="42">
        <f>IFERROR(VLOOKUP(I240,'Section Master'!$A$14:$J$100,7,FALSE()),0)</f>
        <v>0</v>
      </c>
      <c r="V240" s="38" t="str">
        <f>IF(I240="","",IFERROR(IF(VLOOKUP(I240,'Section Master'!$A$14:$J$100,8,FALSE())="Excess over aggregate",IF(S240&gt;U240,"Threshold exceeded","Below threshold"),IF(VLOOKUP(I240,'Section Master'!$A$14:$J$100,8,FALSE())="Single or aggregate gate",IF(OR(Q240&gt;T240,S240&gt;U240),"Threshold exceeded","Below threshold"),IF(VLOOKUP(I240,'Section Master'!$A$14:$J$100,8,FALSE())="Aggregate gate",IF(S240&gt;U240,"Threshold exceeded","Below threshold"),IF(VLOOKUP(I240,'Section Master'!$A$14:$J$100,8,FALSE())="No threshold","Applicable","Manual review")))),"Manual review"))</f>
        <v/>
      </c>
      <c r="W240" s="43">
        <f>IFERROR(VLOOKUP(I240,'Section Master'!$A$14:$J$100,5,FALSE()),0)</f>
        <v>0</v>
      </c>
      <c r="X240" s="44"/>
      <c r="Y240" s="42" t="str">
        <f>IF(I240="","",IF(V240="Below threshold",0,ROUND(IF(IFERROR(VLOOKUP(I240,'Section Master'!$A$14:$J$100,8,FALSE()),"")="Excess over aggregate",MAX(0,S240-MAX(U240,R240)),Q240)*IF(X240&lt;&gt;"",X240,W240),0)))</f>
        <v/>
      </c>
      <c r="Z240" s="39"/>
      <c r="AA240" s="40" t="str">
        <f t="shared" si="46"/>
        <v/>
      </c>
      <c r="AB240" s="39"/>
      <c r="AC240" s="42">
        <f t="shared" si="47"/>
        <v>0</v>
      </c>
      <c r="AD240" s="42">
        <f t="shared" si="48"/>
        <v>0</v>
      </c>
      <c r="AE240" s="42">
        <f t="shared" si="49"/>
        <v>0</v>
      </c>
      <c r="AF240" s="37"/>
      <c r="AG240" s="38" t="str">
        <f t="shared" si="50"/>
        <v/>
      </c>
      <c r="AH240" s="38" t="str">
        <f t="shared" si="51"/>
        <v/>
      </c>
      <c r="AI240" s="37"/>
    </row>
    <row r="241" spans="1:35" ht="14.25" customHeight="1" x14ac:dyDescent="0.25">
      <c r="A241" s="31" t="str">
        <f t="shared" si="39"/>
        <v/>
      </c>
      <c r="B241" s="39"/>
      <c r="C241" s="39"/>
      <c r="D241" s="45" t="str">
        <f t="shared" si="40"/>
        <v/>
      </c>
      <c r="E241" s="31" t="str">
        <f t="shared" si="41"/>
        <v/>
      </c>
      <c r="F241" s="31" t="str">
        <f t="shared" si="42"/>
        <v/>
      </c>
      <c r="G241" s="37"/>
      <c r="H241" s="31" t="str">
        <f>IFERROR(VLOOKUP(G241,'Vendor Master'!$A$14:$I$213,2,FALSE()),"")</f>
        <v/>
      </c>
      <c r="I241" s="37"/>
      <c r="J241" s="41"/>
      <c r="K241" s="41"/>
      <c r="L241" s="41"/>
      <c r="M241" s="33">
        <f t="shared" si="43"/>
        <v>0</v>
      </c>
      <c r="N241" s="37"/>
      <c r="O241" s="37" t="s">
        <v>370</v>
      </c>
      <c r="P241" s="41"/>
      <c r="Q241" s="33">
        <f t="shared" si="44"/>
        <v>0</v>
      </c>
      <c r="R241" s="33">
        <f>IF(ROW()=14,0,IF(OR(G241="",I241="",D241=""),0,SUMIFS($Q$14:Q240,$G$14:G240,G241,$I$14:I240,I241,$D$14:D240,"&gt;="&amp;DATE(IF(MONTH(D241)&gt;=4,YEAR(D241),YEAR(D241)-1),4,1),$D$14:D240,"&lt;"&amp;DATE(IF(MONTH(D241)&gt;=4,YEAR(D241)+1,YEAR(D241)),4,1))))</f>
        <v>0</v>
      </c>
      <c r="S241" s="33">
        <f t="shared" si="45"/>
        <v>0</v>
      </c>
      <c r="T241" s="33">
        <f>IFERROR(VLOOKUP(I241,'Section Master'!$A$14:$J$100,6,FALSE()),0)</f>
        <v>0</v>
      </c>
      <c r="U241" s="33">
        <f>IFERROR(VLOOKUP(I241,'Section Master'!$A$14:$J$100,7,FALSE()),0)</f>
        <v>0</v>
      </c>
      <c r="V241" s="31" t="str">
        <f>IF(I241="","",IFERROR(IF(VLOOKUP(I241,'Section Master'!$A$14:$J$100,8,FALSE())="Excess over aggregate",IF(S241&gt;U241,"Threshold exceeded","Below threshold"),IF(VLOOKUP(I241,'Section Master'!$A$14:$J$100,8,FALSE())="Single or aggregate gate",IF(OR(Q241&gt;T241,S241&gt;U241),"Threshold exceeded","Below threshold"),IF(VLOOKUP(I241,'Section Master'!$A$14:$J$100,8,FALSE())="Aggregate gate",IF(S241&gt;U241,"Threshold exceeded","Below threshold"),IF(VLOOKUP(I241,'Section Master'!$A$14:$J$100,8,FALSE())="No threshold","Applicable","Manual review")))),"Manual review"))</f>
        <v/>
      </c>
      <c r="W241" s="46">
        <f>IFERROR(VLOOKUP(I241,'Section Master'!$A$14:$J$100,5,FALSE()),0)</f>
        <v>0</v>
      </c>
      <c r="X241" s="44"/>
      <c r="Y241" s="33" t="str">
        <f>IF(I241="","",IF(V241="Below threshold",0,ROUND(IF(IFERROR(VLOOKUP(I241,'Section Master'!$A$14:$J$100,8,FALSE()),"")="Excess over aggregate",MAX(0,S241-MAX(U241,R241)),Q241)*IF(X241&lt;&gt;"",X241,W241),0)))</f>
        <v/>
      </c>
      <c r="Z241" s="39"/>
      <c r="AA241" s="45" t="str">
        <f t="shared" si="46"/>
        <v/>
      </c>
      <c r="AB241" s="39"/>
      <c r="AC241" s="33">
        <f t="shared" si="47"/>
        <v>0</v>
      </c>
      <c r="AD241" s="33">
        <f t="shared" si="48"/>
        <v>0</v>
      </c>
      <c r="AE241" s="33">
        <f t="shared" si="49"/>
        <v>0</v>
      </c>
      <c r="AF241" s="37"/>
      <c r="AG241" s="31" t="str">
        <f t="shared" si="50"/>
        <v/>
      </c>
      <c r="AH241" s="31" t="str">
        <f t="shared" si="51"/>
        <v/>
      </c>
      <c r="AI241" s="37"/>
    </row>
    <row r="242" spans="1:35" ht="14.25" customHeight="1" x14ac:dyDescent="0.25">
      <c r="A242" s="38" t="str">
        <f t="shared" si="39"/>
        <v/>
      </c>
      <c r="B242" s="39"/>
      <c r="C242" s="39"/>
      <c r="D242" s="40" t="str">
        <f t="shared" si="40"/>
        <v/>
      </c>
      <c r="E242" s="38" t="str">
        <f t="shared" si="41"/>
        <v/>
      </c>
      <c r="F242" s="38" t="str">
        <f t="shared" si="42"/>
        <v/>
      </c>
      <c r="G242" s="37"/>
      <c r="H242" s="38" t="str">
        <f>IFERROR(VLOOKUP(G242,'Vendor Master'!$A$14:$I$213,2,FALSE()),"")</f>
        <v/>
      </c>
      <c r="I242" s="37"/>
      <c r="J242" s="41"/>
      <c r="K242" s="41"/>
      <c r="L242" s="41"/>
      <c r="M242" s="42">
        <f t="shared" si="43"/>
        <v>0</v>
      </c>
      <c r="N242" s="37"/>
      <c r="O242" s="37" t="s">
        <v>370</v>
      </c>
      <c r="P242" s="41"/>
      <c r="Q242" s="42">
        <f t="shared" si="44"/>
        <v>0</v>
      </c>
      <c r="R242" s="42">
        <f>IF(ROW()=14,0,IF(OR(G242="",I242="",D242=""),0,SUMIFS($Q$14:Q241,$G$14:G241,G242,$I$14:I241,I242,$D$14:D241,"&gt;="&amp;DATE(IF(MONTH(D242)&gt;=4,YEAR(D242),YEAR(D242)-1),4,1),$D$14:D241,"&lt;"&amp;DATE(IF(MONTH(D242)&gt;=4,YEAR(D242)+1,YEAR(D242)),4,1))))</f>
        <v>0</v>
      </c>
      <c r="S242" s="42">
        <f t="shared" si="45"/>
        <v>0</v>
      </c>
      <c r="T242" s="42">
        <f>IFERROR(VLOOKUP(I242,'Section Master'!$A$14:$J$100,6,FALSE()),0)</f>
        <v>0</v>
      </c>
      <c r="U242" s="42">
        <f>IFERROR(VLOOKUP(I242,'Section Master'!$A$14:$J$100,7,FALSE()),0)</f>
        <v>0</v>
      </c>
      <c r="V242" s="38" t="str">
        <f>IF(I242="","",IFERROR(IF(VLOOKUP(I242,'Section Master'!$A$14:$J$100,8,FALSE())="Excess over aggregate",IF(S242&gt;U242,"Threshold exceeded","Below threshold"),IF(VLOOKUP(I242,'Section Master'!$A$14:$J$100,8,FALSE())="Single or aggregate gate",IF(OR(Q242&gt;T242,S242&gt;U242),"Threshold exceeded","Below threshold"),IF(VLOOKUP(I242,'Section Master'!$A$14:$J$100,8,FALSE())="Aggregate gate",IF(S242&gt;U242,"Threshold exceeded","Below threshold"),IF(VLOOKUP(I242,'Section Master'!$A$14:$J$100,8,FALSE())="No threshold","Applicable","Manual review")))),"Manual review"))</f>
        <v/>
      </c>
      <c r="W242" s="43">
        <f>IFERROR(VLOOKUP(I242,'Section Master'!$A$14:$J$100,5,FALSE()),0)</f>
        <v>0</v>
      </c>
      <c r="X242" s="44"/>
      <c r="Y242" s="42" t="str">
        <f>IF(I242="","",IF(V242="Below threshold",0,ROUND(IF(IFERROR(VLOOKUP(I242,'Section Master'!$A$14:$J$100,8,FALSE()),"")="Excess over aggregate",MAX(0,S242-MAX(U242,R242)),Q242)*IF(X242&lt;&gt;"",X242,W242),0)))</f>
        <v/>
      </c>
      <c r="Z242" s="39"/>
      <c r="AA242" s="40" t="str">
        <f t="shared" si="46"/>
        <v/>
      </c>
      <c r="AB242" s="39"/>
      <c r="AC242" s="42">
        <f t="shared" si="47"/>
        <v>0</v>
      </c>
      <c r="AD242" s="42">
        <f t="shared" si="48"/>
        <v>0</v>
      </c>
      <c r="AE242" s="42">
        <f t="shared" si="49"/>
        <v>0</v>
      </c>
      <c r="AF242" s="37"/>
      <c r="AG242" s="38" t="str">
        <f t="shared" si="50"/>
        <v/>
      </c>
      <c r="AH242" s="38" t="str">
        <f t="shared" si="51"/>
        <v/>
      </c>
      <c r="AI242" s="37"/>
    </row>
    <row r="243" spans="1:35" ht="14.25" customHeight="1" x14ac:dyDescent="0.25">
      <c r="A243" s="31" t="str">
        <f t="shared" si="39"/>
        <v/>
      </c>
      <c r="B243" s="39"/>
      <c r="C243" s="39"/>
      <c r="D243" s="45" t="str">
        <f t="shared" si="40"/>
        <v/>
      </c>
      <c r="E243" s="31" t="str">
        <f t="shared" si="41"/>
        <v/>
      </c>
      <c r="F243" s="31" t="str">
        <f t="shared" si="42"/>
        <v/>
      </c>
      <c r="G243" s="37"/>
      <c r="H243" s="31" t="str">
        <f>IFERROR(VLOOKUP(G243,'Vendor Master'!$A$14:$I$213,2,FALSE()),"")</f>
        <v/>
      </c>
      <c r="I243" s="37"/>
      <c r="J243" s="41"/>
      <c r="K243" s="41"/>
      <c r="L243" s="41"/>
      <c r="M243" s="33">
        <f t="shared" si="43"/>
        <v>0</v>
      </c>
      <c r="N243" s="37"/>
      <c r="O243" s="37" t="s">
        <v>370</v>
      </c>
      <c r="P243" s="41"/>
      <c r="Q243" s="33">
        <f t="shared" si="44"/>
        <v>0</v>
      </c>
      <c r="R243" s="33">
        <f>IF(ROW()=14,0,IF(OR(G243="",I243="",D243=""),0,SUMIFS($Q$14:Q242,$G$14:G242,G243,$I$14:I242,I243,$D$14:D242,"&gt;="&amp;DATE(IF(MONTH(D243)&gt;=4,YEAR(D243),YEAR(D243)-1),4,1),$D$14:D242,"&lt;"&amp;DATE(IF(MONTH(D243)&gt;=4,YEAR(D243)+1,YEAR(D243)),4,1))))</f>
        <v>0</v>
      </c>
      <c r="S243" s="33">
        <f t="shared" si="45"/>
        <v>0</v>
      </c>
      <c r="T243" s="33">
        <f>IFERROR(VLOOKUP(I243,'Section Master'!$A$14:$J$100,6,FALSE()),0)</f>
        <v>0</v>
      </c>
      <c r="U243" s="33">
        <f>IFERROR(VLOOKUP(I243,'Section Master'!$A$14:$J$100,7,FALSE()),0)</f>
        <v>0</v>
      </c>
      <c r="V243" s="31" t="str">
        <f>IF(I243="","",IFERROR(IF(VLOOKUP(I243,'Section Master'!$A$14:$J$100,8,FALSE())="Excess over aggregate",IF(S243&gt;U243,"Threshold exceeded","Below threshold"),IF(VLOOKUP(I243,'Section Master'!$A$14:$J$100,8,FALSE())="Single or aggregate gate",IF(OR(Q243&gt;T243,S243&gt;U243),"Threshold exceeded","Below threshold"),IF(VLOOKUP(I243,'Section Master'!$A$14:$J$100,8,FALSE())="Aggregate gate",IF(S243&gt;U243,"Threshold exceeded","Below threshold"),IF(VLOOKUP(I243,'Section Master'!$A$14:$J$100,8,FALSE())="No threshold","Applicable","Manual review")))),"Manual review"))</f>
        <v/>
      </c>
      <c r="W243" s="46">
        <f>IFERROR(VLOOKUP(I243,'Section Master'!$A$14:$J$100,5,FALSE()),0)</f>
        <v>0</v>
      </c>
      <c r="X243" s="44"/>
      <c r="Y243" s="33" t="str">
        <f>IF(I243="","",IF(V243="Below threshold",0,ROUND(IF(IFERROR(VLOOKUP(I243,'Section Master'!$A$14:$J$100,8,FALSE()),"")="Excess over aggregate",MAX(0,S243-MAX(U243,R243)),Q243)*IF(X243&lt;&gt;"",X243,W243),0)))</f>
        <v/>
      </c>
      <c r="Z243" s="39"/>
      <c r="AA243" s="45" t="str">
        <f t="shared" si="46"/>
        <v/>
      </c>
      <c r="AB243" s="39"/>
      <c r="AC243" s="33">
        <f t="shared" si="47"/>
        <v>0</v>
      </c>
      <c r="AD243" s="33">
        <f t="shared" si="48"/>
        <v>0</v>
      </c>
      <c r="AE243" s="33">
        <f t="shared" si="49"/>
        <v>0</v>
      </c>
      <c r="AF243" s="37"/>
      <c r="AG243" s="31" t="str">
        <f t="shared" si="50"/>
        <v/>
      </c>
      <c r="AH243" s="31" t="str">
        <f t="shared" si="51"/>
        <v/>
      </c>
      <c r="AI243" s="37"/>
    </row>
    <row r="244" spans="1:35" ht="14.25" customHeight="1" x14ac:dyDescent="0.25">
      <c r="A244" s="38" t="str">
        <f t="shared" si="39"/>
        <v/>
      </c>
      <c r="B244" s="39"/>
      <c r="C244" s="39"/>
      <c r="D244" s="40" t="str">
        <f t="shared" si="40"/>
        <v/>
      </c>
      <c r="E244" s="38" t="str">
        <f t="shared" si="41"/>
        <v/>
      </c>
      <c r="F244" s="38" t="str">
        <f t="shared" si="42"/>
        <v/>
      </c>
      <c r="G244" s="37"/>
      <c r="H244" s="38" t="str">
        <f>IFERROR(VLOOKUP(G244,'Vendor Master'!$A$14:$I$213,2,FALSE()),"")</f>
        <v/>
      </c>
      <c r="I244" s="37"/>
      <c r="J244" s="41"/>
      <c r="K244" s="41"/>
      <c r="L244" s="41"/>
      <c r="M244" s="42">
        <f t="shared" si="43"/>
        <v>0</v>
      </c>
      <c r="N244" s="37"/>
      <c r="O244" s="37" t="s">
        <v>370</v>
      </c>
      <c r="P244" s="41"/>
      <c r="Q244" s="42">
        <f t="shared" si="44"/>
        <v>0</v>
      </c>
      <c r="R244" s="42">
        <f>IF(ROW()=14,0,IF(OR(G244="",I244="",D244=""),0,SUMIFS($Q$14:Q243,$G$14:G243,G244,$I$14:I243,I244,$D$14:D243,"&gt;="&amp;DATE(IF(MONTH(D244)&gt;=4,YEAR(D244),YEAR(D244)-1),4,1),$D$14:D243,"&lt;"&amp;DATE(IF(MONTH(D244)&gt;=4,YEAR(D244)+1,YEAR(D244)),4,1))))</f>
        <v>0</v>
      </c>
      <c r="S244" s="42">
        <f t="shared" si="45"/>
        <v>0</v>
      </c>
      <c r="T244" s="42">
        <f>IFERROR(VLOOKUP(I244,'Section Master'!$A$14:$J$100,6,FALSE()),0)</f>
        <v>0</v>
      </c>
      <c r="U244" s="42">
        <f>IFERROR(VLOOKUP(I244,'Section Master'!$A$14:$J$100,7,FALSE()),0)</f>
        <v>0</v>
      </c>
      <c r="V244" s="38" t="str">
        <f>IF(I244="","",IFERROR(IF(VLOOKUP(I244,'Section Master'!$A$14:$J$100,8,FALSE())="Excess over aggregate",IF(S244&gt;U244,"Threshold exceeded","Below threshold"),IF(VLOOKUP(I244,'Section Master'!$A$14:$J$100,8,FALSE())="Single or aggregate gate",IF(OR(Q244&gt;T244,S244&gt;U244),"Threshold exceeded","Below threshold"),IF(VLOOKUP(I244,'Section Master'!$A$14:$J$100,8,FALSE())="Aggregate gate",IF(S244&gt;U244,"Threshold exceeded","Below threshold"),IF(VLOOKUP(I244,'Section Master'!$A$14:$J$100,8,FALSE())="No threshold","Applicable","Manual review")))),"Manual review"))</f>
        <v/>
      </c>
      <c r="W244" s="43">
        <f>IFERROR(VLOOKUP(I244,'Section Master'!$A$14:$J$100,5,FALSE()),0)</f>
        <v>0</v>
      </c>
      <c r="X244" s="44"/>
      <c r="Y244" s="42" t="str">
        <f>IF(I244="","",IF(V244="Below threshold",0,ROUND(IF(IFERROR(VLOOKUP(I244,'Section Master'!$A$14:$J$100,8,FALSE()),"")="Excess over aggregate",MAX(0,S244-MAX(U244,R244)),Q244)*IF(X244&lt;&gt;"",X244,W244),0)))</f>
        <v/>
      </c>
      <c r="Z244" s="39"/>
      <c r="AA244" s="40" t="str">
        <f t="shared" si="46"/>
        <v/>
      </c>
      <c r="AB244" s="39"/>
      <c r="AC244" s="42">
        <f t="shared" si="47"/>
        <v>0</v>
      </c>
      <c r="AD244" s="42">
        <f t="shared" si="48"/>
        <v>0</v>
      </c>
      <c r="AE244" s="42">
        <f t="shared" si="49"/>
        <v>0</v>
      </c>
      <c r="AF244" s="37"/>
      <c r="AG244" s="38" t="str">
        <f t="shared" si="50"/>
        <v/>
      </c>
      <c r="AH244" s="38" t="str">
        <f t="shared" si="51"/>
        <v/>
      </c>
      <c r="AI244" s="37"/>
    </row>
    <row r="245" spans="1:35" ht="14.25" customHeight="1" x14ac:dyDescent="0.25">
      <c r="A245" s="31" t="str">
        <f t="shared" si="39"/>
        <v/>
      </c>
      <c r="B245" s="39"/>
      <c r="C245" s="39"/>
      <c r="D245" s="45" t="str">
        <f t="shared" si="40"/>
        <v/>
      </c>
      <c r="E245" s="31" t="str">
        <f t="shared" si="41"/>
        <v/>
      </c>
      <c r="F245" s="31" t="str">
        <f t="shared" si="42"/>
        <v/>
      </c>
      <c r="G245" s="37"/>
      <c r="H245" s="31" t="str">
        <f>IFERROR(VLOOKUP(G245,'Vendor Master'!$A$14:$I$213,2,FALSE()),"")</f>
        <v/>
      </c>
      <c r="I245" s="37"/>
      <c r="J245" s="41"/>
      <c r="K245" s="41"/>
      <c r="L245" s="41"/>
      <c r="M245" s="33">
        <f t="shared" si="43"/>
        <v>0</v>
      </c>
      <c r="N245" s="37"/>
      <c r="O245" s="37" t="s">
        <v>370</v>
      </c>
      <c r="P245" s="41"/>
      <c r="Q245" s="33">
        <f t="shared" si="44"/>
        <v>0</v>
      </c>
      <c r="R245" s="33">
        <f>IF(ROW()=14,0,IF(OR(G245="",I245="",D245=""),0,SUMIFS($Q$14:Q244,$G$14:G244,G245,$I$14:I244,I245,$D$14:D244,"&gt;="&amp;DATE(IF(MONTH(D245)&gt;=4,YEAR(D245),YEAR(D245)-1),4,1),$D$14:D244,"&lt;"&amp;DATE(IF(MONTH(D245)&gt;=4,YEAR(D245)+1,YEAR(D245)),4,1))))</f>
        <v>0</v>
      </c>
      <c r="S245" s="33">
        <f t="shared" si="45"/>
        <v>0</v>
      </c>
      <c r="T245" s="33">
        <f>IFERROR(VLOOKUP(I245,'Section Master'!$A$14:$J$100,6,FALSE()),0)</f>
        <v>0</v>
      </c>
      <c r="U245" s="33">
        <f>IFERROR(VLOOKUP(I245,'Section Master'!$A$14:$J$100,7,FALSE()),0)</f>
        <v>0</v>
      </c>
      <c r="V245" s="31" t="str">
        <f>IF(I245="","",IFERROR(IF(VLOOKUP(I245,'Section Master'!$A$14:$J$100,8,FALSE())="Excess over aggregate",IF(S245&gt;U245,"Threshold exceeded","Below threshold"),IF(VLOOKUP(I245,'Section Master'!$A$14:$J$100,8,FALSE())="Single or aggregate gate",IF(OR(Q245&gt;T245,S245&gt;U245),"Threshold exceeded","Below threshold"),IF(VLOOKUP(I245,'Section Master'!$A$14:$J$100,8,FALSE())="Aggregate gate",IF(S245&gt;U245,"Threshold exceeded","Below threshold"),IF(VLOOKUP(I245,'Section Master'!$A$14:$J$100,8,FALSE())="No threshold","Applicable","Manual review")))),"Manual review"))</f>
        <v/>
      </c>
      <c r="W245" s="46">
        <f>IFERROR(VLOOKUP(I245,'Section Master'!$A$14:$J$100,5,FALSE()),0)</f>
        <v>0</v>
      </c>
      <c r="X245" s="44"/>
      <c r="Y245" s="33" t="str">
        <f>IF(I245="","",IF(V245="Below threshold",0,ROUND(IF(IFERROR(VLOOKUP(I245,'Section Master'!$A$14:$J$100,8,FALSE()),"")="Excess over aggregate",MAX(0,S245-MAX(U245,R245)),Q245)*IF(X245&lt;&gt;"",X245,W245),0)))</f>
        <v/>
      </c>
      <c r="Z245" s="39"/>
      <c r="AA245" s="45" t="str">
        <f t="shared" si="46"/>
        <v/>
      </c>
      <c r="AB245" s="39"/>
      <c r="AC245" s="33">
        <f t="shared" si="47"/>
        <v>0</v>
      </c>
      <c r="AD245" s="33">
        <f t="shared" si="48"/>
        <v>0</v>
      </c>
      <c r="AE245" s="33">
        <f t="shared" si="49"/>
        <v>0</v>
      </c>
      <c r="AF245" s="37"/>
      <c r="AG245" s="31" t="str">
        <f t="shared" si="50"/>
        <v/>
      </c>
      <c r="AH245" s="31" t="str">
        <f t="shared" si="51"/>
        <v/>
      </c>
      <c r="AI245" s="37"/>
    </row>
    <row r="246" spans="1:35" ht="14.25" customHeight="1" x14ac:dyDescent="0.25">
      <c r="A246" s="38" t="str">
        <f t="shared" si="39"/>
        <v/>
      </c>
      <c r="B246" s="39"/>
      <c r="C246" s="39"/>
      <c r="D246" s="40" t="str">
        <f t="shared" si="40"/>
        <v/>
      </c>
      <c r="E246" s="38" t="str">
        <f t="shared" si="41"/>
        <v/>
      </c>
      <c r="F246" s="38" t="str">
        <f t="shared" si="42"/>
        <v/>
      </c>
      <c r="G246" s="37"/>
      <c r="H246" s="38" t="str">
        <f>IFERROR(VLOOKUP(G246,'Vendor Master'!$A$14:$I$213,2,FALSE()),"")</f>
        <v/>
      </c>
      <c r="I246" s="37"/>
      <c r="J246" s="41"/>
      <c r="K246" s="41"/>
      <c r="L246" s="41"/>
      <c r="M246" s="42">
        <f t="shared" si="43"/>
        <v>0</v>
      </c>
      <c r="N246" s="37"/>
      <c r="O246" s="37" t="s">
        <v>370</v>
      </c>
      <c r="P246" s="41"/>
      <c r="Q246" s="42">
        <f t="shared" si="44"/>
        <v>0</v>
      </c>
      <c r="R246" s="42">
        <f>IF(ROW()=14,0,IF(OR(G246="",I246="",D246=""),0,SUMIFS($Q$14:Q245,$G$14:G245,G246,$I$14:I245,I246,$D$14:D245,"&gt;="&amp;DATE(IF(MONTH(D246)&gt;=4,YEAR(D246),YEAR(D246)-1),4,1),$D$14:D245,"&lt;"&amp;DATE(IF(MONTH(D246)&gt;=4,YEAR(D246)+1,YEAR(D246)),4,1))))</f>
        <v>0</v>
      </c>
      <c r="S246" s="42">
        <f t="shared" si="45"/>
        <v>0</v>
      </c>
      <c r="T246" s="42">
        <f>IFERROR(VLOOKUP(I246,'Section Master'!$A$14:$J$100,6,FALSE()),0)</f>
        <v>0</v>
      </c>
      <c r="U246" s="42">
        <f>IFERROR(VLOOKUP(I246,'Section Master'!$A$14:$J$100,7,FALSE()),0)</f>
        <v>0</v>
      </c>
      <c r="V246" s="38" t="str">
        <f>IF(I246="","",IFERROR(IF(VLOOKUP(I246,'Section Master'!$A$14:$J$100,8,FALSE())="Excess over aggregate",IF(S246&gt;U246,"Threshold exceeded","Below threshold"),IF(VLOOKUP(I246,'Section Master'!$A$14:$J$100,8,FALSE())="Single or aggregate gate",IF(OR(Q246&gt;T246,S246&gt;U246),"Threshold exceeded","Below threshold"),IF(VLOOKUP(I246,'Section Master'!$A$14:$J$100,8,FALSE())="Aggregate gate",IF(S246&gt;U246,"Threshold exceeded","Below threshold"),IF(VLOOKUP(I246,'Section Master'!$A$14:$J$100,8,FALSE())="No threshold","Applicable","Manual review")))),"Manual review"))</f>
        <v/>
      </c>
      <c r="W246" s="43">
        <f>IFERROR(VLOOKUP(I246,'Section Master'!$A$14:$J$100,5,FALSE()),0)</f>
        <v>0</v>
      </c>
      <c r="X246" s="44"/>
      <c r="Y246" s="42" t="str">
        <f>IF(I246="","",IF(V246="Below threshold",0,ROUND(IF(IFERROR(VLOOKUP(I246,'Section Master'!$A$14:$J$100,8,FALSE()),"")="Excess over aggregate",MAX(0,S246-MAX(U246,R246)),Q246)*IF(X246&lt;&gt;"",X246,W246),0)))</f>
        <v/>
      </c>
      <c r="Z246" s="39"/>
      <c r="AA246" s="40" t="str">
        <f t="shared" si="46"/>
        <v/>
      </c>
      <c r="AB246" s="39"/>
      <c r="AC246" s="42">
        <f t="shared" si="47"/>
        <v>0</v>
      </c>
      <c r="AD246" s="42">
        <f t="shared" si="48"/>
        <v>0</v>
      </c>
      <c r="AE246" s="42">
        <f t="shared" si="49"/>
        <v>0</v>
      </c>
      <c r="AF246" s="37"/>
      <c r="AG246" s="38" t="str">
        <f t="shared" si="50"/>
        <v/>
      </c>
      <c r="AH246" s="38" t="str">
        <f t="shared" si="51"/>
        <v/>
      </c>
      <c r="AI246" s="37"/>
    </row>
    <row r="247" spans="1:35" ht="14.25" customHeight="1" x14ac:dyDescent="0.25">
      <c r="A247" s="31" t="str">
        <f t="shared" si="39"/>
        <v/>
      </c>
      <c r="B247" s="39"/>
      <c r="C247" s="39"/>
      <c r="D247" s="45" t="str">
        <f t="shared" si="40"/>
        <v/>
      </c>
      <c r="E247" s="31" t="str">
        <f t="shared" si="41"/>
        <v/>
      </c>
      <c r="F247" s="31" t="str">
        <f t="shared" si="42"/>
        <v/>
      </c>
      <c r="G247" s="37"/>
      <c r="H247" s="31" t="str">
        <f>IFERROR(VLOOKUP(G247,'Vendor Master'!$A$14:$I$213,2,FALSE()),"")</f>
        <v/>
      </c>
      <c r="I247" s="37"/>
      <c r="J247" s="41"/>
      <c r="K247" s="41"/>
      <c r="L247" s="41"/>
      <c r="M247" s="33">
        <f t="shared" si="43"/>
        <v>0</v>
      </c>
      <c r="N247" s="37"/>
      <c r="O247" s="37" t="s">
        <v>370</v>
      </c>
      <c r="P247" s="41"/>
      <c r="Q247" s="33">
        <f t="shared" si="44"/>
        <v>0</v>
      </c>
      <c r="R247" s="33">
        <f>IF(ROW()=14,0,IF(OR(G247="",I247="",D247=""),0,SUMIFS($Q$14:Q246,$G$14:G246,G247,$I$14:I246,I247,$D$14:D246,"&gt;="&amp;DATE(IF(MONTH(D247)&gt;=4,YEAR(D247),YEAR(D247)-1),4,1),$D$14:D246,"&lt;"&amp;DATE(IF(MONTH(D247)&gt;=4,YEAR(D247)+1,YEAR(D247)),4,1))))</f>
        <v>0</v>
      </c>
      <c r="S247" s="33">
        <f t="shared" si="45"/>
        <v>0</v>
      </c>
      <c r="T247" s="33">
        <f>IFERROR(VLOOKUP(I247,'Section Master'!$A$14:$J$100,6,FALSE()),0)</f>
        <v>0</v>
      </c>
      <c r="U247" s="33">
        <f>IFERROR(VLOOKUP(I247,'Section Master'!$A$14:$J$100,7,FALSE()),0)</f>
        <v>0</v>
      </c>
      <c r="V247" s="31" t="str">
        <f>IF(I247="","",IFERROR(IF(VLOOKUP(I247,'Section Master'!$A$14:$J$100,8,FALSE())="Excess over aggregate",IF(S247&gt;U247,"Threshold exceeded","Below threshold"),IF(VLOOKUP(I247,'Section Master'!$A$14:$J$100,8,FALSE())="Single or aggregate gate",IF(OR(Q247&gt;T247,S247&gt;U247),"Threshold exceeded","Below threshold"),IF(VLOOKUP(I247,'Section Master'!$A$14:$J$100,8,FALSE())="Aggregate gate",IF(S247&gt;U247,"Threshold exceeded","Below threshold"),IF(VLOOKUP(I247,'Section Master'!$A$14:$J$100,8,FALSE())="No threshold","Applicable","Manual review")))),"Manual review"))</f>
        <v/>
      </c>
      <c r="W247" s="46">
        <f>IFERROR(VLOOKUP(I247,'Section Master'!$A$14:$J$100,5,FALSE()),0)</f>
        <v>0</v>
      </c>
      <c r="X247" s="44"/>
      <c r="Y247" s="33" t="str">
        <f>IF(I247="","",IF(V247="Below threshold",0,ROUND(IF(IFERROR(VLOOKUP(I247,'Section Master'!$A$14:$J$100,8,FALSE()),"")="Excess over aggregate",MAX(0,S247-MAX(U247,R247)),Q247)*IF(X247&lt;&gt;"",X247,W247),0)))</f>
        <v/>
      </c>
      <c r="Z247" s="39"/>
      <c r="AA247" s="45" t="str">
        <f t="shared" si="46"/>
        <v/>
      </c>
      <c r="AB247" s="39"/>
      <c r="AC247" s="33">
        <f t="shared" si="47"/>
        <v>0</v>
      </c>
      <c r="AD247" s="33">
        <f t="shared" si="48"/>
        <v>0</v>
      </c>
      <c r="AE247" s="33">
        <f t="shared" si="49"/>
        <v>0</v>
      </c>
      <c r="AF247" s="37"/>
      <c r="AG247" s="31" t="str">
        <f t="shared" si="50"/>
        <v/>
      </c>
      <c r="AH247" s="31" t="str">
        <f t="shared" si="51"/>
        <v/>
      </c>
      <c r="AI247" s="37"/>
    </row>
    <row r="248" spans="1:35" ht="14.25" customHeight="1" x14ac:dyDescent="0.25">
      <c r="A248" s="38" t="str">
        <f t="shared" si="39"/>
        <v/>
      </c>
      <c r="B248" s="39"/>
      <c r="C248" s="39"/>
      <c r="D248" s="40" t="str">
        <f t="shared" si="40"/>
        <v/>
      </c>
      <c r="E248" s="38" t="str">
        <f t="shared" si="41"/>
        <v/>
      </c>
      <c r="F248" s="38" t="str">
        <f t="shared" si="42"/>
        <v/>
      </c>
      <c r="G248" s="37"/>
      <c r="H248" s="38" t="str">
        <f>IFERROR(VLOOKUP(G248,'Vendor Master'!$A$14:$I$213,2,FALSE()),"")</f>
        <v/>
      </c>
      <c r="I248" s="37"/>
      <c r="J248" s="41"/>
      <c r="K248" s="41"/>
      <c r="L248" s="41"/>
      <c r="M248" s="42">
        <f t="shared" si="43"/>
        <v>0</v>
      </c>
      <c r="N248" s="37"/>
      <c r="O248" s="37" t="s">
        <v>370</v>
      </c>
      <c r="P248" s="41"/>
      <c r="Q248" s="42">
        <f t="shared" si="44"/>
        <v>0</v>
      </c>
      <c r="R248" s="42">
        <f>IF(ROW()=14,0,IF(OR(G248="",I248="",D248=""),0,SUMIFS($Q$14:Q247,$G$14:G247,G248,$I$14:I247,I248,$D$14:D247,"&gt;="&amp;DATE(IF(MONTH(D248)&gt;=4,YEAR(D248),YEAR(D248)-1),4,1),$D$14:D247,"&lt;"&amp;DATE(IF(MONTH(D248)&gt;=4,YEAR(D248)+1,YEAR(D248)),4,1))))</f>
        <v>0</v>
      </c>
      <c r="S248" s="42">
        <f t="shared" si="45"/>
        <v>0</v>
      </c>
      <c r="T248" s="42">
        <f>IFERROR(VLOOKUP(I248,'Section Master'!$A$14:$J$100,6,FALSE()),0)</f>
        <v>0</v>
      </c>
      <c r="U248" s="42">
        <f>IFERROR(VLOOKUP(I248,'Section Master'!$A$14:$J$100,7,FALSE()),0)</f>
        <v>0</v>
      </c>
      <c r="V248" s="38" t="str">
        <f>IF(I248="","",IFERROR(IF(VLOOKUP(I248,'Section Master'!$A$14:$J$100,8,FALSE())="Excess over aggregate",IF(S248&gt;U248,"Threshold exceeded","Below threshold"),IF(VLOOKUP(I248,'Section Master'!$A$14:$J$100,8,FALSE())="Single or aggregate gate",IF(OR(Q248&gt;T248,S248&gt;U248),"Threshold exceeded","Below threshold"),IF(VLOOKUP(I248,'Section Master'!$A$14:$J$100,8,FALSE())="Aggregate gate",IF(S248&gt;U248,"Threshold exceeded","Below threshold"),IF(VLOOKUP(I248,'Section Master'!$A$14:$J$100,8,FALSE())="No threshold","Applicable","Manual review")))),"Manual review"))</f>
        <v/>
      </c>
      <c r="W248" s="43">
        <f>IFERROR(VLOOKUP(I248,'Section Master'!$A$14:$J$100,5,FALSE()),0)</f>
        <v>0</v>
      </c>
      <c r="X248" s="44"/>
      <c r="Y248" s="42" t="str">
        <f>IF(I248="","",IF(V248="Below threshold",0,ROUND(IF(IFERROR(VLOOKUP(I248,'Section Master'!$A$14:$J$100,8,FALSE()),"")="Excess over aggregate",MAX(0,S248-MAX(U248,R248)),Q248)*IF(X248&lt;&gt;"",X248,W248),0)))</f>
        <v/>
      </c>
      <c r="Z248" s="39"/>
      <c r="AA248" s="40" t="str">
        <f t="shared" si="46"/>
        <v/>
      </c>
      <c r="AB248" s="39"/>
      <c r="AC248" s="42">
        <f t="shared" si="47"/>
        <v>0</v>
      </c>
      <c r="AD248" s="42">
        <f t="shared" si="48"/>
        <v>0</v>
      </c>
      <c r="AE248" s="42">
        <f t="shared" si="49"/>
        <v>0</v>
      </c>
      <c r="AF248" s="37"/>
      <c r="AG248" s="38" t="str">
        <f t="shared" si="50"/>
        <v/>
      </c>
      <c r="AH248" s="38" t="str">
        <f t="shared" si="51"/>
        <v/>
      </c>
      <c r="AI248" s="37"/>
    </row>
    <row r="249" spans="1:35" ht="14.25" customHeight="1" x14ac:dyDescent="0.25">
      <c r="A249" s="31" t="str">
        <f t="shared" si="39"/>
        <v/>
      </c>
      <c r="B249" s="39"/>
      <c r="C249" s="39"/>
      <c r="D249" s="45" t="str">
        <f t="shared" si="40"/>
        <v/>
      </c>
      <c r="E249" s="31" t="str">
        <f t="shared" si="41"/>
        <v/>
      </c>
      <c r="F249" s="31" t="str">
        <f t="shared" si="42"/>
        <v/>
      </c>
      <c r="G249" s="37"/>
      <c r="H249" s="31" t="str">
        <f>IFERROR(VLOOKUP(G249,'Vendor Master'!$A$14:$I$213,2,FALSE()),"")</f>
        <v/>
      </c>
      <c r="I249" s="37"/>
      <c r="J249" s="41"/>
      <c r="K249" s="41"/>
      <c r="L249" s="41"/>
      <c r="M249" s="33">
        <f t="shared" si="43"/>
        <v>0</v>
      </c>
      <c r="N249" s="37"/>
      <c r="O249" s="37" t="s">
        <v>370</v>
      </c>
      <c r="P249" s="41"/>
      <c r="Q249" s="33">
        <f t="shared" si="44"/>
        <v>0</v>
      </c>
      <c r="R249" s="33">
        <f>IF(ROW()=14,0,IF(OR(G249="",I249="",D249=""),0,SUMIFS($Q$14:Q248,$G$14:G248,G249,$I$14:I248,I249,$D$14:D248,"&gt;="&amp;DATE(IF(MONTH(D249)&gt;=4,YEAR(D249),YEAR(D249)-1),4,1),$D$14:D248,"&lt;"&amp;DATE(IF(MONTH(D249)&gt;=4,YEAR(D249)+1,YEAR(D249)),4,1))))</f>
        <v>0</v>
      </c>
      <c r="S249" s="33">
        <f t="shared" si="45"/>
        <v>0</v>
      </c>
      <c r="T249" s="33">
        <f>IFERROR(VLOOKUP(I249,'Section Master'!$A$14:$J$100,6,FALSE()),0)</f>
        <v>0</v>
      </c>
      <c r="U249" s="33">
        <f>IFERROR(VLOOKUP(I249,'Section Master'!$A$14:$J$100,7,FALSE()),0)</f>
        <v>0</v>
      </c>
      <c r="V249" s="31" t="str">
        <f>IF(I249="","",IFERROR(IF(VLOOKUP(I249,'Section Master'!$A$14:$J$100,8,FALSE())="Excess over aggregate",IF(S249&gt;U249,"Threshold exceeded","Below threshold"),IF(VLOOKUP(I249,'Section Master'!$A$14:$J$100,8,FALSE())="Single or aggregate gate",IF(OR(Q249&gt;T249,S249&gt;U249),"Threshold exceeded","Below threshold"),IF(VLOOKUP(I249,'Section Master'!$A$14:$J$100,8,FALSE())="Aggregate gate",IF(S249&gt;U249,"Threshold exceeded","Below threshold"),IF(VLOOKUP(I249,'Section Master'!$A$14:$J$100,8,FALSE())="No threshold","Applicable","Manual review")))),"Manual review"))</f>
        <v/>
      </c>
      <c r="W249" s="46">
        <f>IFERROR(VLOOKUP(I249,'Section Master'!$A$14:$J$100,5,FALSE()),0)</f>
        <v>0</v>
      </c>
      <c r="X249" s="44"/>
      <c r="Y249" s="33" t="str">
        <f>IF(I249="","",IF(V249="Below threshold",0,ROUND(IF(IFERROR(VLOOKUP(I249,'Section Master'!$A$14:$J$100,8,FALSE()),"")="Excess over aggregate",MAX(0,S249-MAX(U249,R249)),Q249)*IF(X249&lt;&gt;"",X249,W249),0)))</f>
        <v/>
      </c>
      <c r="Z249" s="39"/>
      <c r="AA249" s="45" t="str">
        <f t="shared" si="46"/>
        <v/>
      </c>
      <c r="AB249" s="39"/>
      <c r="AC249" s="33">
        <f t="shared" si="47"/>
        <v>0</v>
      </c>
      <c r="AD249" s="33">
        <f t="shared" si="48"/>
        <v>0</v>
      </c>
      <c r="AE249" s="33">
        <f t="shared" si="49"/>
        <v>0</v>
      </c>
      <c r="AF249" s="37"/>
      <c r="AG249" s="31" t="str">
        <f t="shared" si="50"/>
        <v/>
      </c>
      <c r="AH249" s="31" t="str">
        <f t="shared" si="51"/>
        <v/>
      </c>
      <c r="AI249" s="37"/>
    </row>
    <row r="250" spans="1:35" ht="14.25" customHeight="1" x14ac:dyDescent="0.25">
      <c r="A250" s="38" t="str">
        <f t="shared" si="39"/>
        <v/>
      </c>
      <c r="B250" s="39"/>
      <c r="C250" s="39"/>
      <c r="D250" s="40" t="str">
        <f t="shared" si="40"/>
        <v/>
      </c>
      <c r="E250" s="38" t="str">
        <f t="shared" si="41"/>
        <v/>
      </c>
      <c r="F250" s="38" t="str">
        <f t="shared" si="42"/>
        <v/>
      </c>
      <c r="G250" s="37"/>
      <c r="H250" s="38" t="str">
        <f>IFERROR(VLOOKUP(G250,'Vendor Master'!$A$14:$I$213,2,FALSE()),"")</f>
        <v/>
      </c>
      <c r="I250" s="37"/>
      <c r="J250" s="41"/>
      <c r="K250" s="41"/>
      <c r="L250" s="41"/>
      <c r="M250" s="42">
        <f t="shared" si="43"/>
        <v>0</v>
      </c>
      <c r="N250" s="37"/>
      <c r="O250" s="37" t="s">
        <v>370</v>
      </c>
      <c r="P250" s="41"/>
      <c r="Q250" s="42">
        <f t="shared" si="44"/>
        <v>0</v>
      </c>
      <c r="R250" s="42">
        <f>IF(ROW()=14,0,IF(OR(G250="",I250="",D250=""),0,SUMIFS($Q$14:Q249,$G$14:G249,G250,$I$14:I249,I250,$D$14:D249,"&gt;="&amp;DATE(IF(MONTH(D250)&gt;=4,YEAR(D250),YEAR(D250)-1),4,1),$D$14:D249,"&lt;"&amp;DATE(IF(MONTH(D250)&gt;=4,YEAR(D250)+1,YEAR(D250)),4,1))))</f>
        <v>0</v>
      </c>
      <c r="S250" s="42">
        <f t="shared" si="45"/>
        <v>0</v>
      </c>
      <c r="T250" s="42">
        <f>IFERROR(VLOOKUP(I250,'Section Master'!$A$14:$J$100,6,FALSE()),0)</f>
        <v>0</v>
      </c>
      <c r="U250" s="42">
        <f>IFERROR(VLOOKUP(I250,'Section Master'!$A$14:$J$100,7,FALSE()),0)</f>
        <v>0</v>
      </c>
      <c r="V250" s="38" t="str">
        <f>IF(I250="","",IFERROR(IF(VLOOKUP(I250,'Section Master'!$A$14:$J$100,8,FALSE())="Excess over aggregate",IF(S250&gt;U250,"Threshold exceeded","Below threshold"),IF(VLOOKUP(I250,'Section Master'!$A$14:$J$100,8,FALSE())="Single or aggregate gate",IF(OR(Q250&gt;T250,S250&gt;U250),"Threshold exceeded","Below threshold"),IF(VLOOKUP(I250,'Section Master'!$A$14:$J$100,8,FALSE())="Aggregate gate",IF(S250&gt;U250,"Threshold exceeded","Below threshold"),IF(VLOOKUP(I250,'Section Master'!$A$14:$J$100,8,FALSE())="No threshold","Applicable","Manual review")))),"Manual review"))</f>
        <v/>
      </c>
      <c r="W250" s="43">
        <f>IFERROR(VLOOKUP(I250,'Section Master'!$A$14:$J$100,5,FALSE()),0)</f>
        <v>0</v>
      </c>
      <c r="X250" s="44"/>
      <c r="Y250" s="42" t="str">
        <f>IF(I250="","",IF(V250="Below threshold",0,ROUND(IF(IFERROR(VLOOKUP(I250,'Section Master'!$A$14:$J$100,8,FALSE()),"")="Excess over aggregate",MAX(0,S250-MAX(U250,R250)),Q250)*IF(X250&lt;&gt;"",X250,W250),0)))</f>
        <v/>
      </c>
      <c r="Z250" s="39"/>
      <c r="AA250" s="40" t="str">
        <f t="shared" si="46"/>
        <v/>
      </c>
      <c r="AB250" s="39"/>
      <c r="AC250" s="42">
        <f t="shared" si="47"/>
        <v>0</v>
      </c>
      <c r="AD250" s="42">
        <f t="shared" si="48"/>
        <v>0</v>
      </c>
      <c r="AE250" s="42">
        <f t="shared" si="49"/>
        <v>0</v>
      </c>
      <c r="AF250" s="37"/>
      <c r="AG250" s="38" t="str">
        <f t="shared" si="50"/>
        <v/>
      </c>
      <c r="AH250" s="38" t="str">
        <f t="shared" si="51"/>
        <v/>
      </c>
      <c r="AI250" s="37"/>
    </row>
    <row r="251" spans="1:35" ht="14.25" customHeight="1" x14ac:dyDescent="0.25">
      <c r="A251" s="31" t="str">
        <f t="shared" si="39"/>
        <v/>
      </c>
      <c r="B251" s="39"/>
      <c r="C251" s="39"/>
      <c r="D251" s="45" t="str">
        <f t="shared" si="40"/>
        <v/>
      </c>
      <c r="E251" s="31" t="str">
        <f t="shared" si="41"/>
        <v/>
      </c>
      <c r="F251" s="31" t="str">
        <f t="shared" si="42"/>
        <v/>
      </c>
      <c r="G251" s="37"/>
      <c r="H251" s="31" t="str">
        <f>IFERROR(VLOOKUP(G251,'Vendor Master'!$A$14:$I$213,2,FALSE()),"")</f>
        <v/>
      </c>
      <c r="I251" s="37"/>
      <c r="J251" s="41"/>
      <c r="K251" s="41"/>
      <c r="L251" s="41"/>
      <c r="M251" s="33">
        <f t="shared" si="43"/>
        <v>0</v>
      </c>
      <c r="N251" s="37"/>
      <c r="O251" s="37" t="s">
        <v>370</v>
      </c>
      <c r="P251" s="41"/>
      <c r="Q251" s="33">
        <f t="shared" si="44"/>
        <v>0</v>
      </c>
      <c r="R251" s="33">
        <f>IF(ROW()=14,0,IF(OR(G251="",I251="",D251=""),0,SUMIFS($Q$14:Q250,$G$14:G250,G251,$I$14:I250,I251,$D$14:D250,"&gt;="&amp;DATE(IF(MONTH(D251)&gt;=4,YEAR(D251),YEAR(D251)-1),4,1),$D$14:D250,"&lt;"&amp;DATE(IF(MONTH(D251)&gt;=4,YEAR(D251)+1,YEAR(D251)),4,1))))</f>
        <v>0</v>
      </c>
      <c r="S251" s="33">
        <f t="shared" si="45"/>
        <v>0</v>
      </c>
      <c r="T251" s="33">
        <f>IFERROR(VLOOKUP(I251,'Section Master'!$A$14:$J$100,6,FALSE()),0)</f>
        <v>0</v>
      </c>
      <c r="U251" s="33">
        <f>IFERROR(VLOOKUP(I251,'Section Master'!$A$14:$J$100,7,FALSE()),0)</f>
        <v>0</v>
      </c>
      <c r="V251" s="31" t="str">
        <f>IF(I251="","",IFERROR(IF(VLOOKUP(I251,'Section Master'!$A$14:$J$100,8,FALSE())="Excess over aggregate",IF(S251&gt;U251,"Threshold exceeded","Below threshold"),IF(VLOOKUP(I251,'Section Master'!$A$14:$J$100,8,FALSE())="Single or aggregate gate",IF(OR(Q251&gt;T251,S251&gt;U251),"Threshold exceeded","Below threshold"),IF(VLOOKUP(I251,'Section Master'!$A$14:$J$100,8,FALSE())="Aggregate gate",IF(S251&gt;U251,"Threshold exceeded","Below threshold"),IF(VLOOKUP(I251,'Section Master'!$A$14:$J$100,8,FALSE())="No threshold","Applicable","Manual review")))),"Manual review"))</f>
        <v/>
      </c>
      <c r="W251" s="46">
        <f>IFERROR(VLOOKUP(I251,'Section Master'!$A$14:$J$100,5,FALSE()),0)</f>
        <v>0</v>
      </c>
      <c r="X251" s="44"/>
      <c r="Y251" s="33" t="str">
        <f>IF(I251="","",IF(V251="Below threshold",0,ROUND(IF(IFERROR(VLOOKUP(I251,'Section Master'!$A$14:$J$100,8,FALSE()),"")="Excess over aggregate",MAX(0,S251-MAX(U251,R251)),Q251)*IF(X251&lt;&gt;"",X251,W251),0)))</f>
        <v/>
      </c>
      <c r="Z251" s="39"/>
      <c r="AA251" s="45" t="str">
        <f t="shared" si="46"/>
        <v/>
      </c>
      <c r="AB251" s="39"/>
      <c r="AC251" s="33">
        <f t="shared" si="47"/>
        <v>0</v>
      </c>
      <c r="AD251" s="33">
        <f t="shared" si="48"/>
        <v>0</v>
      </c>
      <c r="AE251" s="33">
        <f t="shared" si="49"/>
        <v>0</v>
      </c>
      <c r="AF251" s="37"/>
      <c r="AG251" s="31" t="str">
        <f t="shared" si="50"/>
        <v/>
      </c>
      <c r="AH251" s="31" t="str">
        <f t="shared" si="51"/>
        <v/>
      </c>
      <c r="AI251" s="37"/>
    </row>
    <row r="252" spans="1:35" ht="14.25" customHeight="1" x14ac:dyDescent="0.25">
      <c r="A252" s="38" t="str">
        <f t="shared" si="39"/>
        <v/>
      </c>
      <c r="B252" s="39"/>
      <c r="C252" s="39"/>
      <c r="D252" s="40" t="str">
        <f t="shared" si="40"/>
        <v/>
      </c>
      <c r="E252" s="38" t="str">
        <f t="shared" si="41"/>
        <v/>
      </c>
      <c r="F252" s="38" t="str">
        <f t="shared" si="42"/>
        <v/>
      </c>
      <c r="G252" s="37"/>
      <c r="H252" s="38" t="str">
        <f>IFERROR(VLOOKUP(G252,'Vendor Master'!$A$14:$I$213,2,FALSE()),"")</f>
        <v/>
      </c>
      <c r="I252" s="37"/>
      <c r="J252" s="41"/>
      <c r="K252" s="41"/>
      <c r="L252" s="41"/>
      <c r="M252" s="42">
        <f t="shared" si="43"/>
        <v>0</v>
      </c>
      <c r="N252" s="37"/>
      <c r="O252" s="37" t="s">
        <v>370</v>
      </c>
      <c r="P252" s="41"/>
      <c r="Q252" s="42">
        <f t="shared" si="44"/>
        <v>0</v>
      </c>
      <c r="R252" s="42">
        <f>IF(ROW()=14,0,IF(OR(G252="",I252="",D252=""),0,SUMIFS($Q$14:Q251,$G$14:G251,G252,$I$14:I251,I252,$D$14:D251,"&gt;="&amp;DATE(IF(MONTH(D252)&gt;=4,YEAR(D252),YEAR(D252)-1),4,1),$D$14:D251,"&lt;"&amp;DATE(IF(MONTH(D252)&gt;=4,YEAR(D252)+1,YEAR(D252)),4,1))))</f>
        <v>0</v>
      </c>
      <c r="S252" s="42">
        <f t="shared" si="45"/>
        <v>0</v>
      </c>
      <c r="T252" s="42">
        <f>IFERROR(VLOOKUP(I252,'Section Master'!$A$14:$J$100,6,FALSE()),0)</f>
        <v>0</v>
      </c>
      <c r="U252" s="42">
        <f>IFERROR(VLOOKUP(I252,'Section Master'!$A$14:$J$100,7,FALSE()),0)</f>
        <v>0</v>
      </c>
      <c r="V252" s="38" t="str">
        <f>IF(I252="","",IFERROR(IF(VLOOKUP(I252,'Section Master'!$A$14:$J$100,8,FALSE())="Excess over aggregate",IF(S252&gt;U252,"Threshold exceeded","Below threshold"),IF(VLOOKUP(I252,'Section Master'!$A$14:$J$100,8,FALSE())="Single or aggregate gate",IF(OR(Q252&gt;T252,S252&gt;U252),"Threshold exceeded","Below threshold"),IF(VLOOKUP(I252,'Section Master'!$A$14:$J$100,8,FALSE())="Aggregate gate",IF(S252&gt;U252,"Threshold exceeded","Below threshold"),IF(VLOOKUP(I252,'Section Master'!$A$14:$J$100,8,FALSE())="No threshold","Applicable","Manual review")))),"Manual review"))</f>
        <v/>
      </c>
      <c r="W252" s="43">
        <f>IFERROR(VLOOKUP(I252,'Section Master'!$A$14:$J$100,5,FALSE()),0)</f>
        <v>0</v>
      </c>
      <c r="X252" s="44"/>
      <c r="Y252" s="42" t="str">
        <f>IF(I252="","",IF(V252="Below threshold",0,ROUND(IF(IFERROR(VLOOKUP(I252,'Section Master'!$A$14:$J$100,8,FALSE()),"")="Excess over aggregate",MAX(0,S252-MAX(U252,R252)),Q252)*IF(X252&lt;&gt;"",X252,W252),0)))</f>
        <v/>
      </c>
      <c r="Z252" s="39"/>
      <c r="AA252" s="40" t="str">
        <f t="shared" si="46"/>
        <v/>
      </c>
      <c r="AB252" s="39"/>
      <c r="AC252" s="42">
        <f t="shared" si="47"/>
        <v>0</v>
      </c>
      <c r="AD252" s="42">
        <f t="shared" si="48"/>
        <v>0</v>
      </c>
      <c r="AE252" s="42">
        <f t="shared" si="49"/>
        <v>0</v>
      </c>
      <c r="AF252" s="37"/>
      <c r="AG252" s="38" t="str">
        <f t="shared" si="50"/>
        <v/>
      </c>
      <c r="AH252" s="38" t="str">
        <f t="shared" si="51"/>
        <v/>
      </c>
      <c r="AI252" s="37"/>
    </row>
    <row r="253" spans="1:35" ht="14.25" customHeight="1" x14ac:dyDescent="0.25">
      <c r="A253" s="31" t="str">
        <f t="shared" si="39"/>
        <v/>
      </c>
      <c r="B253" s="39"/>
      <c r="C253" s="39"/>
      <c r="D253" s="45" t="str">
        <f t="shared" si="40"/>
        <v/>
      </c>
      <c r="E253" s="31" t="str">
        <f t="shared" si="41"/>
        <v/>
      </c>
      <c r="F253" s="31" t="str">
        <f t="shared" si="42"/>
        <v/>
      </c>
      <c r="G253" s="37"/>
      <c r="H253" s="31" t="str">
        <f>IFERROR(VLOOKUP(G253,'Vendor Master'!$A$14:$I$213,2,FALSE()),"")</f>
        <v/>
      </c>
      <c r="I253" s="37"/>
      <c r="J253" s="41"/>
      <c r="K253" s="41"/>
      <c r="L253" s="41"/>
      <c r="M253" s="33">
        <f t="shared" si="43"/>
        <v>0</v>
      </c>
      <c r="N253" s="37"/>
      <c r="O253" s="37" t="s">
        <v>370</v>
      </c>
      <c r="P253" s="41"/>
      <c r="Q253" s="33">
        <f t="shared" si="44"/>
        <v>0</v>
      </c>
      <c r="R253" s="33">
        <f>IF(ROW()=14,0,IF(OR(G253="",I253="",D253=""),0,SUMIFS($Q$14:Q252,$G$14:G252,G253,$I$14:I252,I253,$D$14:D252,"&gt;="&amp;DATE(IF(MONTH(D253)&gt;=4,YEAR(D253),YEAR(D253)-1),4,1),$D$14:D252,"&lt;"&amp;DATE(IF(MONTH(D253)&gt;=4,YEAR(D253)+1,YEAR(D253)),4,1))))</f>
        <v>0</v>
      </c>
      <c r="S253" s="33">
        <f t="shared" si="45"/>
        <v>0</v>
      </c>
      <c r="T253" s="33">
        <f>IFERROR(VLOOKUP(I253,'Section Master'!$A$14:$J$100,6,FALSE()),0)</f>
        <v>0</v>
      </c>
      <c r="U253" s="33">
        <f>IFERROR(VLOOKUP(I253,'Section Master'!$A$14:$J$100,7,FALSE()),0)</f>
        <v>0</v>
      </c>
      <c r="V253" s="31" t="str">
        <f>IF(I253="","",IFERROR(IF(VLOOKUP(I253,'Section Master'!$A$14:$J$100,8,FALSE())="Excess over aggregate",IF(S253&gt;U253,"Threshold exceeded","Below threshold"),IF(VLOOKUP(I253,'Section Master'!$A$14:$J$100,8,FALSE())="Single or aggregate gate",IF(OR(Q253&gt;T253,S253&gt;U253),"Threshold exceeded","Below threshold"),IF(VLOOKUP(I253,'Section Master'!$A$14:$J$100,8,FALSE())="Aggregate gate",IF(S253&gt;U253,"Threshold exceeded","Below threshold"),IF(VLOOKUP(I253,'Section Master'!$A$14:$J$100,8,FALSE())="No threshold","Applicable","Manual review")))),"Manual review"))</f>
        <v/>
      </c>
      <c r="W253" s="46">
        <f>IFERROR(VLOOKUP(I253,'Section Master'!$A$14:$J$100,5,FALSE()),0)</f>
        <v>0</v>
      </c>
      <c r="X253" s="44"/>
      <c r="Y253" s="33" t="str">
        <f>IF(I253="","",IF(V253="Below threshold",0,ROUND(IF(IFERROR(VLOOKUP(I253,'Section Master'!$A$14:$J$100,8,FALSE()),"")="Excess over aggregate",MAX(0,S253-MAX(U253,R253)),Q253)*IF(X253&lt;&gt;"",X253,W253),0)))</f>
        <v/>
      </c>
      <c r="Z253" s="39"/>
      <c r="AA253" s="45" t="str">
        <f t="shared" si="46"/>
        <v/>
      </c>
      <c r="AB253" s="39"/>
      <c r="AC253" s="33">
        <f t="shared" si="47"/>
        <v>0</v>
      </c>
      <c r="AD253" s="33">
        <f t="shared" si="48"/>
        <v>0</v>
      </c>
      <c r="AE253" s="33">
        <f t="shared" si="49"/>
        <v>0</v>
      </c>
      <c r="AF253" s="37"/>
      <c r="AG253" s="31" t="str">
        <f t="shared" si="50"/>
        <v/>
      </c>
      <c r="AH253" s="31" t="str">
        <f t="shared" si="51"/>
        <v/>
      </c>
      <c r="AI253" s="37"/>
    </row>
    <row r="254" spans="1:35" ht="14.25" customHeight="1" x14ac:dyDescent="0.25">
      <c r="A254" s="38" t="str">
        <f t="shared" si="39"/>
        <v/>
      </c>
      <c r="B254" s="39"/>
      <c r="C254" s="39"/>
      <c r="D254" s="40" t="str">
        <f t="shared" si="40"/>
        <v/>
      </c>
      <c r="E254" s="38" t="str">
        <f t="shared" si="41"/>
        <v/>
      </c>
      <c r="F254" s="38" t="str">
        <f t="shared" si="42"/>
        <v/>
      </c>
      <c r="G254" s="37"/>
      <c r="H254" s="38" t="str">
        <f>IFERROR(VLOOKUP(G254,'Vendor Master'!$A$14:$I$213,2,FALSE()),"")</f>
        <v/>
      </c>
      <c r="I254" s="37"/>
      <c r="J254" s="41"/>
      <c r="K254" s="41"/>
      <c r="L254" s="41"/>
      <c r="M254" s="42">
        <f t="shared" si="43"/>
        <v>0</v>
      </c>
      <c r="N254" s="37"/>
      <c r="O254" s="37" t="s">
        <v>370</v>
      </c>
      <c r="P254" s="41"/>
      <c r="Q254" s="42">
        <f t="shared" si="44"/>
        <v>0</v>
      </c>
      <c r="R254" s="42">
        <f>IF(ROW()=14,0,IF(OR(G254="",I254="",D254=""),0,SUMIFS($Q$14:Q253,$G$14:G253,G254,$I$14:I253,I254,$D$14:D253,"&gt;="&amp;DATE(IF(MONTH(D254)&gt;=4,YEAR(D254),YEAR(D254)-1),4,1),$D$14:D253,"&lt;"&amp;DATE(IF(MONTH(D254)&gt;=4,YEAR(D254)+1,YEAR(D254)),4,1))))</f>
        <v>0</v>
      </c>
      <c r="S254" s="42">
        <f t="shared" si="45"/>
        <v>0</v>
      </c>
      <c r="T254" s="42">
        <f>IFERROR(VLOOKUP(I254,'Section Master'!$A$14:$J$100,6,FALSE()),0)</f>
        <v>0</v>
      </c>
      <c r="U254" s="42">
        <f>IFERROR(VLOOKUP(I254,'Section Master'!$A$14:$J$100,7,FALSE()),0)</f>
        <v>0</v>
      </c>
      <c r="V254" s="38" t="str">
        <f>IF(I254="","",IFERROR(IF(VLOOKUP(I254,'Section Master'!$A$14:$J$100,8,FALSE())="Excess over aggregate",IF(S254&gt;U254,"Threshold exceeded","Below threshold"),IF(VLOOKUP(I254,'Section Master'!$A$14:$J$100,8,FALSE())="Single or aggregate gate",IF(OR(Q254&gt;T254,S254&gt;U254),"Threshold exceeded","Below threshold"),IF(VLOOKUP(I254,'Section Master'!$A$14:$J$100,8,FALSE())="Aggregate gate",IF(S254&gt;U254,"Threshold exceeded","Below threshold"),IF(VLOOKUP(I254,'Section Master'!$A$14:$J$100,8,FALSE())="No threshold","Applicable","Manual review")))),"Manual review"))</f>
        <v/>
      </c>
      <c r="W254" s="43">
        <f>IFERROR(VLOOKUP(I254,'Section Master'!$A$14:$J$100,5,FALSE()),0)</f>
        <v>0</v>
      </c>
      <c r="X254" s="44"/>
      <c r="Y254" s="42" t="str">
        <f>IF(I254="","",IF(V254="Below threshold",0,ROUND(IF(IFERROR(VLOOKUP(I254,'Section Master'!$A$14:$J$100,8,FALSE()),"")="Excess over aggregate",MAX(0,S254-MAX(U254,R254)),Q254)*IF(X254&lt;&gt;"",X254,W254),0)))</f>
        <v/>
      </c>
      <c r="Z254" s="39"/>
      <c r="AA254" s="40" t="str">
        <f t="shared" si="46"/>
        <v/>
      </c>
      <c r="AB254" s="39"/>
      <c r="AC254" s="42">
        <f t="shared" si="47"/>
        <v>0</v>
      </c>
      <c r="AD254" s="42">
        <f t="shared" si="48"/>
        <v>0</v>
      </c>
      <c r="AE254" s="42">
        <f t="shared" si="49"/>
        <v>0</v>
      </c>
      <c r="AF254" s="37"/>
      <c r="AG254" s="38" t="str">
        <f t="shared" si="50"/>
        <v/>
      </c>
      <c r="AH254" s="38" t="str">
        <f t="shared" si="51"/>
        <v/>
      </c>
      <c r="AI254" s="37"/>
    </row>
    <row r="255" spans="1:35" ht="14.25" customHeight="1" x14ac:dyDescent="0.25">
      <c r="A255" s="31" t="str">
        <f t="shared" si="39"/>
        <v/>
      </c>
      <c r="B255" s="39"/>
      <c r="C255" s="39"/>
      <c r="D255" s="45" t="str">
        <f t="shared" si="40"/>
        <v/>
      </c>
      <c r="E255" s="31" t="str">
        <f t="shared" si="41"/>
        <v/>
      </c>
      <c r="F255" s="31" t="str">
        <f t="shared" si="42"/>
        <v/>
      </c>
      <c r="G255" s="37"/>
      <c r="H255" s="31" t="str">
        <f>IFERROR(VLOOKUP(G255,'Vendor Master'!$A$14:$I$213,2,FALSE()),"")</f>
        <v/>
      </c>
      <c r="I255" s="37"/>
      <c r="J255" s="41"/>
      <c r="K255" s="41"/>
      <c r="L255" s="41"/>
      <c r="M255" s="33">
        <f t="shared" si="43"/>
        <v>0</v>
      </c>
      <c r="N255" s="37"/>
      <c r="O255" s="37" t="s">
        <v>370</v>
      </c>
      <c r="P255" s="41"/>
      <c r="Q255" s="33">
        <f t="shared" si="44"/>
        <v>0</v>
      </c>
      <c r="R255" s="33">
        <f>IF(ROW()=14,0,IF(OR(G255="",I255="",D255=""),0,SUMIFS($Q$14:Q254,$G$14:G254,G255,$I$14:I254,I255,$D$14:D254,"&gt;="&amp;DATE(IF(MONTH(D255)&gt;=4,YEAR(D255),YEAR(D255)-1),4,1),$D$14:D254,"&lt;"&amp;DATE(IF(MONTH(D255)&gt;=4,YEAR(D255)+1,YEAR(D255)),4,1))))</f>
        <v>0</v>
      </c>
      <c r="S255" s="33">
        <f t="shared" si="45"/>
        <v>0</v>
      </c>
      <c r="T255" s="33">
        <f>IFERROR(VLOOKUP(I255,'Section Master'!$A$14:$J$100,6,FALSE()),0)</f>
        <v>0</v>
      </c>
      <c r="U255" s="33">
        <f>IFERROR(VLOOKUP(I255,'Section Master'!$A$14:$J$100,7,FALSE()),0)</f>
        <v>0</v>
      </c>
      <c r="V255" s="31" t="str">
        <f>IF(I255="","",IFERROR(IF(VLOOKUP(I255,'Section Master'!$A$14:$J$100,8,FALSE())="Excess over aggregate",IF(S255&gt;U255,"Threshold exceeded","Below threshold"),IF(VLOOKUP(I255,'Section Master'!$A$14:$J$100,8,FALSE())="Single or aggregate gate",IF(OR(Q255&gt;T255,S255&gt;U255),"Threshold exceeded","Below threshold"),IF(VLOOKUP(I255,'Section Master'!$A$14:$J$100,8,FALSE())="Aggregate gate",IF(S255&gt;U255,"Threshold exceeded","Below threshold"),IF(VLOOKUP(I255,'Section Master'!$A$14:$J$100,8,FALSE())="No threshold","Applicable","Manual review")))),"Manual review"))</f>
        <v/>
      </c>
      <c r="W255" s="46">
        <f>IFERROR(VLOOKUP(I255,'Section Master'!$A$14:$J$100,5,FALSE()),0)</f>
        <v>0</v>
      </c>
      <c r="X255" s="44"/>
      <c r="Y255" s="33" t="str">
        <f>IF(I255="","",IF(V255="Below threshold",0,ROUND(IF(IFERROR(VLOOKUP(I255,'Section Master'!$A$14:$J$100,8,FALSE()),"")="Excess over aggregate",MAX(0,S255-MAX(U255,R255)),Q255)*IF(X255&lt;&gt;"",X255,W255),0)))</f>
        <v/>
      </c>
      <c r="Z255" s="39"/>
      <c r="AA255" s="45" t="str">
        <f t="shared" si="46"/>
        <v/>
      </c>
      <c r="AB255" s="39"/>
      <c r="AC255" s="33">
        <f t="shared" si="47"/>
        <v>0</v>
      </c>
      <c r="AD255" s="33">
        <f t="shared" si="48"/>
        <v>0</v>
      </c>
      <c r="AE255" s="33">
        <f t="shared" si="49"/>
        <v>0</v>
      </c>
      <c r="AF255" s="37"/>
      <c r="AG255" s="31" t="str">
        <f t="shared" si="50"/>
        <v/>
      </c>
      <c r="AH255" s="31" t="str">
        <f t="shared" si="51"/>
        <v/>
      </c>
      <c r="AI255" s="37"/>
    </row>
    <row r="256" spans="1:35" ht="14.25" customHeight="1" x14ac:dyDescent="0.25">
      <c r="A256" s="38" t="str">
        <f t="shared" si="39"/>
        <v/>
      </c>
      <c r="B256" s="39"/>
      <c r="C256" s="39"/>
      <c r="D256" s="40" t="str">
        <f t="shared" si="40"/>
        <v/>
      </c>
      <c r="E256" s="38" t="str">
        <f t="shared" si="41"/>
        <v/>
      </c>
      <c r="F256" s="38" t="str">
        <f t="shared" si="42"/>
        <v/>
      </c>
      <c r="G256" s="37"/>
      <c r="H256" s="38" t="str">
        <f>IFERROR(VLOOKUP(G256,'Vendor Master'!$A$14:$I$213,2,FALSE()),"")</f>
        <v/>
      </c>
      <c r="I256" s="37"/>
      <c r="J256" s="41"/>
      <c r="K256" s="41"/>
      <c r="L256" s="41"/>
      <c r="M256" s="42">
        <f t="shared" si="43"/>
        <v>0</v>
      </c>
      <c r="N256" s="37"/>
      <c r="O256" s="37" t="s">
        <v>370</v>
      </c>
      <c r="P256" s="41"/>
      <c r="Q256" s="42">
        <f t="shared" si="44"/>
        <v>0</v>
      </c>
      <c r="R256" s="42">
        <f>IF(ROW()=14,0,IF(OR(G256="",I256="",D256=""),0,SUMIFS($Q$14:Q255,$G$14:G255,G256,$I$14:I255,I256,$D$14:D255,"&gt;="&amp;DATE(IF(MONTH(D256)&gt;=4,YEAR(D256),YEAR(D256)-1),4,1),$D$14:D255,"&lt;"&amp;DATE(IF(MONTH(D256)&gt;=4,YEAR(D256)+1,YEAR(D256)),4,1))))</f>
        <v>0</v>
      </c>
      <c r="S256" s="42">
        <f t="shared" si="45"/>
        <v>0</v>
      </c>
      <c r="T256" s="42">
        <f>IFERROR(VLOOKUP(I256,'Section Master'!$A$14:$J$100,6,FALSE()),0)</f>
        <v>0</v>
      </c>
      <c r="U256" s="42">
        <f>IFERROR(VLOOKUP(I256,'Section Master'!$A$14:$J$100,7,FALSE()),0)</f>
        <v>0</v>
      </c>
      <c r="V256" s="38" t="str">
        <f>IF(I256="","",IFERROR(IF(VLOOKUP(I256,'Section Master'!$A$14:$J$100,8,FALSE())="Excess over aggregate",IF(S256&gt;U256,"Threshold exceeded","Below threshold"),IF(VLOOKUP(I256,'Section Master'!$A$14:$J$100,8,FALSE())="Single or aggregate gate",IF(OR(Q256&gt;T256,S256&gt;U256),"Threshold exceeded","Below threshold"),IF(VLOOKUP(I256,'Section Master'!$A$14:$J$100,8,FALSE())="Aggregate gate",IF(S256&gt;U256,"Threshold exceeded","Below threshold"),IF(VLOOKUP(I256,'Section Master'!$A$14:$J$100,8,FALSE())="No threshold","Applicable","Manual review")))),"Manual review"))</f>
        <v/>
      </c>
      <c r="W256" s="43">
        <f>IFERROR(VLOOKUP(I256,'Section Master'!$A$14:$J$100,5,FALSE()),0)</f>
        <v>0</v>
      </c>
      <c r="X256" s="44"/>
      <c r="Y256" s="42" t="str">
        <f>IF(I256="","",IF(V256="Below threshold",0,ROUND(IF(IFERROR(VLOOKUP(I256,'Section Master'!$A$14:$J$100,8,FALSE()),"")="Excess over aggregate",MAX(0,S256-MAX(U256,R256)),Q256)*IF(X256&lt;&gt;"",X256,W256),0)))</f>
        <v/>
      </c>
      <c r="Z256" s="39"/>
      <c r="AA256" s="40" t="str">
        <f t="shared" si="46"/>
        <v/>
      </c>
      <c r="AB256" s="39"/>
      <c r="AC256" s="42">
        <f t="shared" si="47"/>
        <v>0</v>
      </c>
      <c r="AD256" s="42">
        <f t="shared" si="48"/>
        <v>0</v>
      </c>
      <c r="AE256" s="42">
        <f t="shared" si="49"/>
        <v>0</v>
      </c>
      <c r="AF256" s="37"/>
      <c r="AG256" s="38" t="str">
        <f t="shared" si="50"/>
        <v/>
      </c>
      <c r="AH256" s="38" t="str">
        <f t="shared" si="51"/>
        <v/>
      </c>
      <c r="AI256" s="37"/>
    </row>
    <row r="257" spans="1:35" ht="14.25" customHeight="1" x14ac:dyDescent="0.25">
      <c r="A257" s="31" t="str">
        <f t="shared" si="39"/>
        <v/>
      </c>
      <c r="B257" s="39"/>
      <c r="C257" s="39"/>
      <c r="D257" s="45" t="str">
        <f t="shared" si="40"/>
        <v/>
      </c>
      <c r="E257" s="31" t="str">
        <f t="shared" si="41"/>
        <v/>
      </c>
      <c r="F257" s="31" t="str">
        <f t="shared" si="42"/>
        <v/>
      </c>
      <c r="G257" s="37"/>
      <c r="H257" s="31" t="str">
        <f>IFERROR(VLOOKUP(G257,'Vendor Master'!$A$14:$I$213,2,FALSE()),"")</f>
        <v/>
      </c>
      <c r="I257" s="37"/>
      <c r="J257" s="41"/>
      <c r="K257" s="41"/>
      <c r="L257" s="41"/>
      <c r="M257" s="33">
        <f t="shared" si="43"/>
        <v>0</v>
      </c>
      <c r="N257" s="37"/>
      <c r="O257" s="37" t="s">
        <v>370</v>
      </c>
      <c r="P257" s="41"/>
      <c r="Q257" s="33">
        <f t="shared" si="44"/>
        <v>0</v>
      </c>
      <c r="R257" s="33">
        <f>IF(ROW()=14,0,IF(OR(G257="",I257="",D257=""),0,SUMIFS($Q$14:Q256,$G$14:G256,G257,$I$14:I256,I257,$D$14:D256,"&gt;="&amp;DATE(IF(MONTH(D257)&gt;=4,YEAR(D257),YEAR(D257)-1),4,1),$D$14:D256,"&lt;"&amp;DATE(IF(MONTH(D257)&gt;=4,YEAR(D257)+1,YEAR(D257)),4,1))))</f>
        <v>0</v>
      </c>
      <c r="S257" s="33">
        <f t="shared" si="45"/>
        <v>0</v>
      </c>
      <c r="T257" s="33">
        <f>IFERROR(VLOOKUP(I257,'Section Master'!$A$14:$J$100,6,FALSE()),0)</f>
        <v>0</v>
      </c>
      <c r="U257" s="33">
        <f>IFERROR(VLOOKUP(I257,'Section Master'!$A$14:$J$100,7,FALSE()),0)</f>
        <v>0</v>
      </c>
      <c r="V257" s="31" t="str">
        <f>IF(I257="","",IFERROR(IF(VLOOKUP(I257,'Section Master'!$A$14:$J$100,8,FALSE())="Excess over aggregate",IF(S257&gt;U257,"Threshold exceeded","Below threshold"),IF(VLOOKUP(I257,'Section Master'!$A$14:$J$100,8,FALSE())="Single or aggregate gate",IF(OR(Q257&gt;T257,S257&gt;U257),"Threshold exceeded","Below threshold"),IF(VLOOKUP(I257,'Section Master'!$A$14:$J$100,8,FALSE())="Aggregate gate",IF(S257&gt;U257,"Threshold exceeded","Below threshold"),IF(VLOOKUP(I257,'Section Master'!$A$14:$J$100,8,FALSE())="No threshold","Applicable","Manual review")))),"Manual review"))</f>
        <v/>
      </c>
      <c r="W257" s="46">
        <f>IFERROR(VLOOKUP(I257,'Section Master'!$A$14:$J$100,5,FALSE()),0)</f>
        <v>0</v>
      </c>
      <c r="X257" s="44"/>
      <c r="Y257" s="33" t="str">
        <f>IF(I257="","",IF(V257="Below threshold",0,ROUND(IF(IFERROR(VLOOKUP(I257,'Section Master'!$A$14:$J$100,8,FALSE()),"")="Excess over aggregate",MAX(0,S257-MAX(U257,R257)),Q257)*IF(X257&lt;&gt;"",X257,W257),0)))</f>
        <v/>
      </c>
      <c r="Z257" s="39"/>
      <c r="AA257" s="45" t="str">
        <f t="shared" si="46"/>
        <v/>
      </c>
      <c r="AB257" s="39"/>
      <c r="AC257" s="33">
        <f t="shared" si="47"/>
        <v>0</v>
      </c>
      <c r="AD257" s="33">
        <f t="shared" si="48"/>
        <v>0</v>
      </c>
      <c r="AE257" s="33">
        <f t="shared" si="49"/>
        <v>0</v>
      </c>
      <c r="AF257" s="37"/>
      <c r="AG257" s="31" t="str">
        <f t="shared" si="50"/>
        <v/>
      </c>
      <c r="AH257" s="31" t="str">
        <f t="shared" si="51"/>
        <v/>
      </c>
      <c r="AI257" s="37"/>
    </row>
    <row r="258" spans="1:35" ht="14.25" customHeight="1" x14ac:dyDescent="0.25">
      <c r="A258" s="38" t="str">
        <f t="shared" si="39"/>
        <v/>
      </c>
      <c r="B258" s="39"/>
      <c r="C258" s="39"/>
      <c r="D258" s="40" t="str">
        <f t="shared" si="40"/>
        <v/>
      </c>
      <c r="E258" s="38" t="str">
        <f t="shared" si="41"/>
        <v/>
      </c>
      <c r="F258" s="38" t="str">
        <f t="shared" si="42"/>
        <v/>
      </c>
      <c r="G258" s="37"/>
      <c r="H258" s="38" t="str">
        <f>IFERROR(VLOOKUP(G258,'Vendor Master'!$A$14:$I$213,2,FALSE()),"")</f>
        <v/>
      </c>
      <c r="I258" s="37"/>
      <c r="J258" s="41"/>
      <c r="K258" s="41"/>
      <c r="L258" s="41"/>
      <c r="M258" s="42">
        <f t="shared" si="43"/>
        <v>0</v>
      </c>
      <c r="N258" s="37"/>
      <c r="O258" s="37" t="s">
        <v>370</v>
      </c>
      <c r="P258" s="41"/>
      <c r="Q258" s="42">
        <f t="shared" si="44"/>
        <v>0</v>
      </c>
      <c r="R258" s="42">
        <f>IF(ROW()=14,0,IF(OR(G258="",I258="",D258=""),0,SUMIFS($Q$14:Q257,$G$14:G257,G258,$I$14:I257,I258,$D$14:D257,"&gt;="&amp;DATE(IF(MONTH(D258)&gt;=4,YEAR(D258),YEAR(D258)-1),4,1),$D$14:D257,"&lt;"&amp;DATE(IF(MONTH(D258)&gt;=4,YEAR(D258)+1,YEAR(D258)),4,1))))</f>
        <v>0</v>
      </c>
      <c r="S258" s="42">
        <f t="shared" si="45"/>
        <v>0</v>
      </c>
      <c r="T258" s="42">
        <f>IFERROR(VLOOKUP(I258,'Section Master'!$A$14:$J$100,6,FALSE()),0)</f>
        <v>0</v>
      </c>
      <c r="U258" s="42">
        <f>IFERROR(VLOOKUP(I258,'Section Master'!$A$14:$J$100,7,FALSE()),0)</f>
        <v>0</v>
      </c>
      <c r="V258" s="38" t="str">
        <f>IF(I258="","",IFERROR(IF(VLOOKUP(I258,'Section Master'!$A$14:$J$100,8,FALSE())="Excess over aggregate",IF(S258&gt;U258,"Threshold exceeded","Below threshold"),IF(VLOOKUP(I258,'Section Master'!$A$14:$J$100,8,FALSE())="Single or aggregate gate",IF(OR(Q258&gt;T258,S258&gt;U258),"Threshold exceeded","Below threshold"),IF(VLOOKUP(I258,'Section Master'!$A$14:$J$100,8,FALSE())="Aggregate gate",IF(S258&gt;U258,"Threshold exceeded","Below threshold"),IF(VLOOKUP(I258,'Section Master'!$A$14:$J$100,8,FALSE())="No threshold","Applicable","Manual review")))),"Manual review"))</f>
        <v/>
      </c>
      <c r="W258" s="43">
        <f>IFERROR(VLOOKUP(I258,'Section Master'!$A$14:$J$100,5,FALSE()),0)</f>
        <v>0</v>
      </c>
      <c r="X258" s="44"/>
      <c r="Y258" s="42" t="str">
        <f>IF(I258="","",IF(V258="Below threshold",0,ROUND(IF(IFERROR(VLOOKUP(I258,'Section Master'!$A$14:$J$100,8,FALSE()),"")="Excess over aggregate",MAX(0,S258-MAX(U258,R258)),Q258)*IF(X258&lt;&gt;"",X258,W258),0)))</f>
        <v/>
      </c>
      <c r="Z258" s="39"/>
      <c r="AA258" s="40" t="str">
        <f t="shared" si="46"/>
        <v/>
      </c>
      <c r="AB258" s="39"/>
      <c r="AC258" s="42">
        <f t="shared" si="47"/>
        <v>0</v>
      </c>
      <c r="AD258" s="42">
        <f t="shared" si="48"/>
        <v>0</v>
      </c>
      <c r="AE258" s="42">
        <f t="shared" si="49"/>
        <v>0</v>
      </c>
      <c r="AF258" s="37"/>
      <c r="AG258" s="38" t="str">
        <f t="shared" si="50"/>
        <v/>
      </c>
      <c r="AH258" s="38" t="str">
        <f t="shared" si="51"/>
        <v/>
      </c>
      <c r="AI258" s="37"/>
    </row>
    <row r="259" spans="1:35" ht="14.25" customHeight="1" x14ac:dyDescent="0.25">
      <c r="A259" s="31" t="str">
        <f t="shared" si="39"/>
        <v/>
      </c>
      <c r="B259" s="39"/>
      <c r="C259" s="39"/>
      <c r="D259" s="45" t="str">
        <f t="shared" si="40"/>
        <v/>
      </c>
      <c r="E259" s="31" t="str">
        <f t="shared" si="41"/>
        <v/>
      </c>
      <c r="F259" s="31" t="str">
        <f t="shared" si="42"/>
        <v/>
      </c>
      <c r="G259" s="37"/>
      <c r="H259" s="31" t="str">
        <f>IFERROR(VLOOKUP(G259,'Vendor Master'!$A$14:$I$213,2,FALSE()),"")</f>
        <v/>
      </c>
      <c r="I259" s="37"/>
      <c r="J259" s="41"/>
      <c r="K259" s="41"/>
      <c r="L259" s="41"/>
      <c r="M259" s="33">
        <f t="shared" si="43"/>
        <v>0</v>
      </c>
      <c r="N259" s="37"/>
      <c r="O259" s="37" t="s">
        <v>370</v>
      </c>
      <c r="P259" s="41"/>
      <c r="Q259" s="33">
        <f t="shared" si="44"/>
        <v>0</v>
      </c>
      <c r="R259" s="33">
        <f>IF(ROW()=14,0,IF(OR(G259="",I259="",D259=""),0,SUMIFS($Q$14:Q258,$G$14:G258,G259,$I$14:I258,I259,$D$14:D258,"&gt;="&amp;DATE(IF(MONTH(D259)&gt;=4,YEAR(D259),YEAR(D259)-1),4,1),$D$14:D258,"&lt;"&amp;DATE(IF(MONTH(D259)&gt;=4,YEAR(D259)+1,YEAR(D259)),4,1))))</f>
        <v>0</v>
      </c>
      <c r="S259" s="33">
        <f t="shared" si="45"/>
        <v>0</v>
      </c>
      <c r="T259" s="33">
        <f>IFERROR(VLOOKUP(I259,'Section Master'!$A$14:$J$100,6,FALSE()),0)</f>
        <v>0</v>
      </c>
      <c r="U259" s="33">
        <f>IFERROR(VLOOKUP(I259,'Section Master'!$A$14:$J$100,7,FALSE()),0)</f>
        <v>0</v>
      </c>
      <c r="V259" s="31" t="str">
        <f>IF(I259="","",IFERROR(IF(VLOOKUP(I259,'Section Master'!$A$14:$J$100,8,FALSE())="Excess over aggregate",IF(S259&gt;U259,"Threshold exceeded","Below threshold"),IF(VLOOKUP(I259,'Section Master'!$A$14:$J$100,8,FALSE())="Single or aggregate gate",IF(OR(Q259&gt;T259,S259&gt;U259),"Threshold exceeded","Below threshold"),IF(VLOOKUP(I259,'Section Master'!$A$14:$J$100,8,FALSE())="Aggregate gate",IF(S259&gt;U259,"Threshold exceeded","Below threshold"),IF(VLOOKUP(I259,'Section Master'!$A$14:$J$100,8,FALSE())="No threshold","Applicable","Manual review")))),"Manual review"))</f>
        <v/>
      </c>
      <c r="W259" s="46">
        <f>IFERROR(VLOOKUP(I259,'Section Master'!$A$14:$J$100,5,FALSE()),0)</f>
        <v>0</v>
      </c>
      <c r="X259" s="44"/>
      <c r="Y259" s="33" t="str">
        <f>IF(I259="","",IF(V259="Below threshold",0,ROUND(IF(IFERROR(VLOOKUP(I259,'Section Master'!$A$14:$J$100,8,FALSE()),"")="Excess over aggregate",MAX(0,S259-MAX(U259,R259)),Q259)*IF(X259&lt;&gt;"",X259,W259),0)))</f>
        <v/>
      </c>
      <c r="Z259" s="39"/>
      <c r="AA259" s="45" t="str">
        <f t="shared" si="46"/>
        <v/>
      </c>
      <c r="AB259" s="39"/>
      <c r="AC259" s="33">
        <f t="shared" si="47"/>
        <v>0</v>
      </c>
      <c r="AD259" s="33">
        <f t="shared" si="48"/>
        <v>0</v>
      </c>
      <c r="AE259" s="33">
        <f t="shared" si="49"/>
        <v>0</v>
      </c>
      <c r="AF259" s="37"/>
      <c r="AG259" s="31" t="str">
        <f t="shared" si="50"/>
        <v/>
      </c>
      <c r="AH259" s="31" t="str">
        <f t="shared" si="51"/>
        <v/>
      </c>
      <c r="AI259" s="37"/>
    </row>
    <row r="260" spans="1:35" ht="14.25" customHeight="1" x14ac:dyDescent="0.25">
      <c r="A260" s="38" t="str">
        <f t="shared" si="39"/>
        <v/>
      </c>
      <c r="B260" s="39"/>
      <c r="C260" s="39"/>
      <c r="D260" s="40" t="str">
        <f t="shared" si="40"/>
        <v/>
      </c>
      <c r="E260" s="38" t="str">
        <f t="shared" si="41"/>
        <v/>
      </c>
      <c r="F260" s="38" t="str">
        <f t="shared" si="42"/>
        <v/>
      </c>
      <c r="G260" s="37"/>
      <c r="H260" s="38" t="str">
        <f>IFERROR(VLOOKUP(G260,'Vendor Master'!$A$14:$I$213,2,FALSE()),"")</f>
        <v/>
      </c>
      <c r="I260" s="37"/>
      <c r="J260" s="41"/>
      <c r="K260" s="41"/>
      <c r="L260" s="41"/>
      <c r="M260" s="42">
        <f t="shared" si="43"/>
        <v>0</v>
      </c>
      <c r="N260" s="37"/>
      <c r="O260" s="37" t="s">
        <v>370</v>
      </c>
      <c r="P260" s="41"/>
      <c r="Q260" s="42">
        <f t="shared" si="44"/>
        <v>0</v>
      </c>
      <c r="R260" s="42">
        <f>IF(ROW()=14,0,IF(OR(G260="",I260="",D260=""),0,SUMIFS($Q$14:Q259,$G$14:G259,G260,$I$14:I259,I260,$D$14:D259,"&gt;="&amp;DATE(IF(MONTH(D260)&gt;=4,YEAR(D260),YEAR(D260)-1),4,1),$D$14:D259,"&lt;"&amp;DATE(IF(MONTH(D260)&gt;=4,YEAR(D260)+1,YEAR(D260)),4,1))))</f>
        <v>0</v>
      </c>
      <c r="S260" s="42">
        <f t="shared" si="45"/>
        <v>0</v>
      </c>
      <c r="T260" s="42">
        <f>IFERROR(VLOOKUP(I260,'Section Master'!$A$14:$J$100,6,FALSE()),0)</f>
        <v>0</v>
      </c>
      <c r="U260" s="42">
        <f>IFERROR(VLOOKUP(I260,'Section Master'!$A$14:$J$100,7,FALSE()),0)</f>
        <v>0</v>
      </c>
      <c r="V260" s="38" t="str">
        <f>IF(I260="","",IFERROR(IF(VLOOKUP(I260,'Section Master'!$A$14:$J$100,8,FALSE())="Excess over aggregate",IF(S260&gt;U260,"Threshold exceeded","Below threshold"),IF(VLOOKUP(I260,'Section Master'!$A$14:$J$100,8,FALSE())="Single or aggregate gate",IF(OR(Q260&gt;T260,S260&gt;U260),"Threshold exceeded","Below threshold"),IF(VLOOKUP(I260,'Section Master'!$A$14:$J$100,8,FALSE())="Aggregate gate",IF(S260&gt;U260,"Threshold exceeded","Below threshold"),IF(VLOOKUP(I260,'Section Master'!$A$14:$J$100,8,FALSE())="No threshold","Applicable","Manual review")))),"Manual review"))</f>
        <v/>
      </c>
      <c r="W260" s="43">
        <f>IFERROR(VLOOKUP(I260,'Section Master'!$A$14:$J$100,5,FALSE()),0)</f>
        <v>0</v>
      </c>
      <c r="X260" s="44"/>
      <c r="Y260" s="42" t="str">
        <f>IF(I260="","",IF(V260="Below threshold",0,ROUND(IF(IFERROR(VLOOKUP(I260,'Section Master'!$A$14:$J$100,8,FALSE()),"")="Excess over aggregate",MAX(0,S260-MAX(U260,R260)),Q260)*IF(X260&lt;&gt;"",X260,W260),0)))</f>
        <v/>
      </c>
      <c r="Z260" s="39"/>
      <c r="AA260" s="40" t="str">
        <f t="shared" si="46"/>
        <v/>
      </c>
      <c r="AB260" s="39"/>
      <c r="AC260" s="42">
        <f t="shared" si="47"/>
        <v>0</v>
      </c>
      <c r="AD260" s="42">
        <f t="shared" si="48"/>
        <v>0</v>
      </c>
      <c r="AE260" s="42">
        <f t="shared" si="49"/>
        <v>0</v>
      </c>
      <c r="AF260" s="37"/>
      <c r="AG260" s="38" t="str">
        <f t="shared" si="50"/>
        <v/>
      </c>
      <c r="AH260" s="38" t="str">
        <f t="shared" si="51"/>
        <v/>
      </c>
      <c r="AI260" s="37"/>
    </row>
    <row r="261" spans="1:35" ht="14.25" customHeight="1" x14ac:dyDescent="0.25">
      <c r="A261" s="31" t="str">
        <f t="shared" si="39"/>
        <v/>
      </c>
      <c r="B261" s="39"/>
      <c r="C261" s="39"/>
      <c r="D261" s="45" t="str">
        <f t="shared" si="40"/>
        <v/>
      </c>
      <c r="E261" s="31" t="str">
        <f t="shared" si="41"/>
        <v/>
      </c>
      <c r="F261" s="31" t="str">
        <f t="shared" si="42"/>
        <v/>
      </c>
      <c r="G261" s="37"/>
      <c r="H261" s="31" t="str">
        <f>IFERROR(VLOOKUP(G261,'Vendor Master'!$A$14:$I$213,2,FALSE()),"")</f>
        <v/>
      </c>
      <c r="I261" s="37"/>
      <c r="J261" s="41"/>
      <c r="K261" s="41"/>
      <c r="L261" s="41"/>
      <c r="M261" s="33">
        <f t="shared" si="43"/>
        <v>0</v>
      </c>
      <c r="N261" s="37"/>
      <c r="O261" s="37" t="s">
        <v>370</v>
      </c>
      <c r="P261" s="41"/>
      <c r="Q261" s="33">
        <f t="shared" si="44"/>
        <v>0</v>
      </c>
      <c r="R261" s="33">
        <f>IF(ROW()=14,0,IF(OR(G261="",I261="",D261=""),0,SUMIFS($Q$14:Q260,$G$14:G260,G261,$I$14:I260,I261,$D$14:D260,"&gt;="&amp;DATE(IF(MONTH(D261)&gt;=4,YEAR(D261),YEAR(D261)-1),4,1),$D$14:D260,"&lt;"&amp;DATE(IF(MONTH(D261)&gt;=4,YEAR(D261)+1,YEAR(D261)),4,1))))</f>
        <v>0</v>
      </c>
      <c r="S261" s="33">
        <f t="shared" si="45"/>
        <v>0</v>
      </c>
      <c r="T261" s="33">
        <f>IFERROR(VLOOKUP(I261,'Section Master'!$A$14:$J$100,6,FALSE()),0)</f>
        <v>0</v>
      </c>
      <c r="U261" s="33">
        <f>IFERROR(VLOOKUP(I261,'Section Master'!$A$14:$J$100,7,FALSE()),0)</f>
        <v>0</v>
      </c>
      <c r="V261" s="31" t="str">
        <f>IF(I261="","",IFERROR(IF(VLOOKUP(I261,'Section Master'!$A$14:$J$100,8,FALSE())="Excess over aggregate",IF(S261&gt;U261,"Threshold exceeded","Below threshold"),IF(VLOOKUP(I261,'Section Master'!$A$14:$J$100,8,FALSE())="Single or aggregate gate",IF(OR(Q261&gt;T261,S261&gt;U261),"Threshold exceeded","Below threshold"),IF(VLOOKUP(I261,'Section Master'!$A$14:$J$100,8,FALSE())="Aggregate gate",IF(S261&gt;U261,"Threshold exceeded","Below threshold"),IF(VLOOKUP(I261,'Section Master'!$A$14:$J$100,8,FALSE())="No threshold","Applicable","Manual review")))),"Manual review"))</f>
        <v/>
      </c>
      <c r="W261" s="46">
        <f>IFERROR(VLOOKUP(I261,'Section Master'!$A$14:$J$100,5,FALSE()),0)</f>
        <v>0</v>
      </c>
      <c r="X261" s="44"/>
      <c r="Y261" s="33" t="str">
        <f>IF(I261="","",IF(V261="Below threshold",0,ROUND(IF(IFERROR(VLOOKUP(I261,'Section Master'!$A$14:$J$100,8,FALSE()),"")="Excess over aggregate",MAX(0,S261-MAX(U261,R261)),Q261)*IF(X261&lt;&gt;"",X261,W261),0)))</f>
        <v/>
      </c>
      <c r="Z261" s="39"/>
      <c r="AA261" s="45" t="str">
        <f t="shared" si="46"/>
        <v/>
      </c>
      <c r="AB261" s="39"/>
      <c r="AC261" s="33">
        <f t="shared" si="47"/>
        <v>0</v>
      </c>
      <c r="AD261" s="33">
        <f t="shared" si="48"/>
        <v>0</v>
      </c>
      <c r="AE261" s="33">
        <f t="shared" si="49"/>
        <v>0</v>
      </c>
      <c r="AF261" s="37"/>
      <c r="AG261" s="31" t="str">
        <f t="shared" si="50"/>
        <v/>
      </c>
      <c r="AH261" s="31" t="str">
        <f t="shared" si="51"/>
        <v/>
      </c>
      <c r="AI261" s="37"/>
    </row>
    <row r="262" spans="1:35" ht="14.25" customHeight="1" x14ac:dyDescent="0.25">
      <c r="A262" s="38" t="str">
        <f t="shared" si="39"/>
        <v/>
      </c>
      <c r="B262" s="39"/>
      <c r="C262" s="39"/>
      <c r="D262" s="40" t="str">
        <f t="shared" si="40"/>
        <v/>
      </c>
      <c r="E262" s="38" t="str">
        <f t="shared" si="41"/>
        <v/>
      </c>
      <c r="F262" s="38" t="str">
        <f t="shared" si="42"/>
        <v/>
      </c>
      <c r="G262" s="37"/>
      <c r="H262" s="38" t="str">
        <f>IFERROR(VLOOKUP(G262,'Vendor Master'!$A$14:$I$213,2,FALSE()),"")</f>
        <v/>
      </c>
      <c r="I262" s="37"/>
      <c r="J262" s="41"/>
      <c r="K262" s="41"/>
      <c r="L262" s="41"/>
      <c r="M262" s="42">
        <f t="shared" si="43"/>
        <v>0</v>
      </c>
      <c r="N262" s="37"/>
      <c r="O262" s="37" t="s">
        <v>370</v>
      </c>
      <c r="P262" s="41"/>
      <c r="Q262" s="42">
        <f t="shared" si="44"/>
        <v>0</v>
      </c>
      <c r="R262" s="42">
        <f>IF(ROW()=14,0,IF(OR(G262="",I262="",D262=""),0,SUMIFS($Q$14:Q261,$G$14:G261,G262,$I$14:I261,I262,$D$14:D261,"&gt;="&amp;DATE(IF(MONTH(D262)&gt;=4,YEAR(D262),YEAR(D262)-1),4,1),$D$14:D261,"&lt;"&amp;DATE(IF(MONTH(D262)&gt;=4,YEAR(D262)+1,YEAR(D262)),4,1))))</f>
        <v>0</v>
      </c>
      <c r="S262" s="42">
        <f t="shared" si="45"/>
        <v>0</v>
      </c>
      <c r="T262" s="42">
        <f>IFERROR(VLOOKUP(I262,'Section Master'!$A$14:$J$100,6,FALSE()),0)</f>
        <v>0</v>
      </c>
      <c r="U262" s="42">
        <f>IFERROR(VLOOKUP(I262,'Section Master'!$A$14:$J$100,7,FALSE()),0)</f>
        <v>0</v>
      </c>
      <c r="V262" s="38" t="str">
        <f>IF(I262="","",IFERROR(IF(VLOOKUP(I262,'Section Master'!$A$14:$J$100,8,FALSE())="Excess over aggregate",IF(S262&gt;U262,"Threshold exceeded","Below threshold"),IF(VLOOKUP(I262,'Section Master'!$A$14:$J$100,8,FALSE())="Single or aggregate gate",IF(OR(Q262&gt;T262,S262&gt;U262),"Threshold exceeded","Below threshold"),IF(VLOOKUP(I262,'Section Master'!$A$14:$J$100,8,FALSE())="Aggregate gate",IF(S262&gt;U262,"Threshold exceeded","Below threshold"),IF(VLOOKUP(I262,'Section Master'!$A$14:$J$100,8,FALSE())="No threshold","Applicable","Manual review")))),"Manual review"))</f>
        <v/>
      </c>
      <c r="W262" s="43">
        <f>IFERROR(VLOOKUP(I262,'Section Master'!$A$14:$J$100,5,FALSE()),0)</f>
        <v>0</v>
      </c>
      <c r="X262" s="44"/>
      <c r="Y262" s="42" t="str">
        <f>IF(I262="","",IF(V262="Below threshold",0,ROUND(IF(IFERROR(VLOOKUP(I262,'Section Master'!$A$14:$J$100,8,FALSE()),"")="Excess over aggregate",MAX(0,S262-MAX(U262,R262)),Q262)*IF(X262&lt;&gt;"",X262,W262),0)))</f>
        <v/>
      </c>
      <c r="Z262" s="39"/>
      <c r="AA262" s="40" t="str">
        <f t="shared" si="46"/>
        <v/>
      </c>
      <c r="AB262" s="39"/>
      <c r="AC262" s="42">
        <f t="shared" si="47"/>
        <v>0</v>
      </c>
      <c r="AD262" s="42">
        <f t="shared" si="48"/>
        <v>0</v>
      </c>
      <c r="AE262" s="42">
        <f t="shared" si="49"/>
        <v>0</v>
      </c>
      <c r="AF262" s="37"/>
      <c r="AG262" s="38" t="str">
        <f t="shared" si="50"/>
        <v/>
      </c>
      <c r="AH262" s="38" t="str">
        <f t="shared" si="51"/>
        <v/>
      </c>
      <c r="AI262" s="37"/>
    </row>
    <row r="263" spans="1:35" ht="14.25" customHeight="1" x14ac:dyDescent="0.25">
      <c r="A263" s="31" t="str">
        <f t="shared" si="39"/>
        <v/>
      </c>
      <c r="B263" s="39"/>
      <c r="C263" s="39"/>
      <c r="D263" s="45" t="str">
        <f t="shared" si="40"/>
        <v/>
      </c>
      <c r="E263" s="31" t="str">
        <f t="shared" si="41"/>
        <v/>
      </c>
      <c r="F263" s="31" t="str">
        <f t="shared" si="42"/>
        <v/>
      </c>
      <c r="G263" s="37"/>
      <c r="H263" s="31" t="str">
        <f>IFERROR(VLOOKUP(G263,'Vendor Master'!$A$14:$I$213,2,FALSE()),"")</f>
        <v/>
      </c>
      <c r="I263" s="37"/>
      <c r="J263" s="41"/>
      <c r="K263" s="41"/>
      <c r="L263" s="41"/>
      <c r="M263" s="33">
        <f t="shared" si="43"/>
        <v>0</v>
      </c>
      <c r="N263" s="37"/>
      <c r="O263" s="37" t="s">
        <v>370</v>
      </c>
      <c r="P263" s="41"/>
      <c r="Q263" s="33">
        <f t="shared" si="44"/>
        <v>0</v>
      </c>
      <c r="R263" s="33">
        <f>IF(ROW()=14,0,IF(OR(G263="",I263="",D263=""),0,SUMIFS($Q$14:Q262,$G$14:G262,G263,$I$14:I262,I263,$D$14:D262,"&gt;="&amp;DATE(IF(MONTH(D263)&gt;=4,YEAR(D263),YEAR(D263)-1),4,1),$D$14:D262,"&lt;"&amp;DATE(IF(MONTH(D263)&gt;=4,YEAR(D263)+1,YEAR(D263)),4,1))))</f>
        <v>0</v>
      </c>
      <c r="S263" s="33">
        <f t="shared" si="45"/>
        <v>0</v>
      </c>
      <c r="T263" s="33">
        <f>IFERROR(VLOOKUP(I263,'Section Master'!$A$14:$J$100,6,FALSE()),0)</f>
        <v>0</v>
      </c>
      <c r="U263" s="33">
        <f>IFERROR(VLOOKUP(I263,'Section Master'!$A$14:$J$100,7,FALSE()),0)</f>
        <v>0</v>
      </c>
      <c r="V263" s="31" t="str">
        <f>IF(I263="","",IFERROR(IF(VLOOKUP(I263,'Section Master'!$A$14:$J$100,8,FALSE())="Excess over aggregate",IF(S263&gt;U263,"Threshold exceeded","Below threshold"),IF(VLOOKUP(I263,'Section Master'!$A$14:$J$100,8,FALSE())="Single or aggregate gate",IF(OR(Q263&gt;T263,S263&gt;U263),"Threshold exceeded","Below threshold"),IF(VLOOKUP(I263,'Section Master'!$A$14:$J$100,8,FALSE())="Aggregate gate",IF(S263&gt;U263,"Threshold exceeded","Below threshold"),IF(VLOOKUP(I263,'Section Master'!$A$14:$J$100,8,FALSE())="No threshold","Applicable","Manual review")))),"Manual review"))</f>
        <v/>
      </c>
      <c r="W263" s="46">
        <f>IFERROR(VLOOKUP(I263,'Section Master'!$A$14:$J$100,5,FALSE()),0)</f>
        <v>0</v>
      </c>
      <c r="X263" s="44"/>
      <c r="Y263" s="33" t="str">
        <f>IF(I263="","",IF(V263="Below threshold",0,ROUND(IF(IFERROR(VLOOKUP(I263,'Section Master'!$A$14:$J$100,8,FALSE()),"")="Excess over aggregate",MAX(0,S263-MAX(U263,R263)),Q263)*IF(X263&lt;&gt;"",X263,W263),0)))</f>
        <v/>
      </c>
      <c r="Z263" s="39"/>
      <c r="AA263" s="45" t="str">
        <f t="shared" si="46"/>
        <v/>
      </c>
      <c r="AB263" s="39"/>
      <c r="AC263" s="33">
        <f t="shared" si="47"/>
        <v>0</v>
      </c>
      <c r="AD263" s="33">
        <f t="shared" si="48"/>
        <v>0</v>
      </c>
      <c r="AE263" s="33">
        <f t="shared" si="49"/>
        <v>0</v>
      </c>
      <c r="AF263" s="37"/>
      <c r="AG263" s="31" t="str">
        <f t="shared" si="50"/>
        <v/>
      </c>
      <c r="AH263" s="31" t="str">
        <f t="shared" si="51"/>
        <v/>
      </c>
      <c r="AI263" s="37"/>
    </row>
    <row r="264" spans="1:35" ht="14.25" customHeight="1" x14ac:dyDescent="0.25">
      <c r="A264" s="38" t="str">
        <f t="shared" si="39"/>
        <v/>
      </c>
      <c r="B264" s="39"/>
      <c r="C264" s="39"/>
      <c r="D264" s="40" t="str">
        <f t="shared" si="40"/>
        <v/>
      </c>
      <c r="E264" s="38" t="str">
        <f t="shared" si="41"/>
        <v/>
      </c>
      <c r="F264" s="38" t="str">
        <f t="shared" si="42"/>
        <v/>
      </c>
      <c r="G264" s="37"/>
      <c r="H264" s="38" t="str">
        <f>IFERROR(VLOOKUP(G264,'Vendor Master'!$A$14:$I$213,2,FALSE()),"")</f>
        <v/>
      </c>
      <c r="I264" s="37"/>
      <c r="J264" s="41"/>
      <c r="K264" s="41"/>
      <c r="L264" s="41"/>
      <c r="M264" s="42">
        <f t="shared" si="43"/>
        <v>0</v>
      </c>
      <c r="N264" s="37"/>
      <c r="O264" s="37" t="s">
        <v>370</v>
      </c>
      <c r="P264" s="41"/>
      <c r="Q264" s="42">
        <f t="shared" si="44"/>
        <v>0</v>
      </c>
      <c r="R264" s="42">
        <f>IF(ROW()=14,0,IF(OR(G264="",I264="",D264=""),0,SUMIFS($Q$14:Q263,$G$14:G263,G264,$I$14:I263,I264,$D$14:D263,"&gt;="&amp;DATE(IF(MONTH(D264)&gt;=4,YEAR(D264),YEAR(D264)-1),4,1),$D$14:D263,"&lt;"&amp;DATE(IF(MONTH(D264)&gt;=4,YEAR(D264)+1,YEAR(D264)),4,1))))</f>
        <v>0</v>
      </c>
      <c r="S264" s="42">
        <f t="shared" si="45"/>
        <v>0</v>
      </c>
      <c r="T264" s="42">
        <f>IFERROR(VLOOKUP(I264,'Section Master'!$A$14:$J$100,6,FALSE()),0)</f>
        <v>0</v>
      </c>
      <c r="U264" s="42">
        <f>IFERROR(VLOOKUP(I264,'Section Master'!$A$14:$J$100,7,FALSE()),0)</f>
        <v>0</v>
      </c>
      <c r="V264" s="38" t="str">
        <f>IF(I264="","",IFERROR(IF(VLOOKUP(I264,'Section Master'!$A$14:$J$100,8,FALSE())="Excess over aggregate",IF(S264&gt;U264,"Threshold exceeded","Below threshold"),IF(VLOOKUP(I264,'Section Master'!$A$14:$J$100,8,FALSE())="Single or aggregate gate",IF(OR(Q264&gt;T264,S264&gt;U264),"Threshold exceeded","Below threshold"),IF(VLOOKUP(I264,'Section Master'!$A$14:$J$100,8,FALSE())="Aggregate gate",IF(S264&gt;U264,"Threshold exceeded","Below threshold"),IF(VLOOKUP(I264,'Section Master'!$A$14:$J$100,8,FALSE())="No threshold","Applicable","Manual review")))),"Manual review"))</f>
        <v/>
      </c>
      <c r="W264" s="43">
        <f>IFERROR(VLOOKUP(I264,'Section Master'!$A$14:$J$100,5,FALSE()),0)</f>
        <v>0</v>
      </c>
      <c r="X264" s="44"/>
      <c r="Y264" s="42" t="str">
        <f>IF(I264="","",IF(V264="Below threshold",0,ROUND(IF(IFERROR(VLOOKUP(I264,'Section Master'!$A$14:$J$100,8,FALSE()),"")="Excess over aggregate",MAX(0,S264-MAX(U264,R264)),Q264)*IF(X264&lt;&gt;"",X264,W264),0)))</f>
        <v/>
      </c>
      <c r="Z264" s="39"/>
      <c r="AA264" s="40" t="str">
        <f t="shared" si="46"/>
        <v/>
      </c>
      <c r="AB264" s="39"/>
      <c r="AC264" s="42">
        <f t="shared" si="47"/>
        <v>0</v>
      </c>
      <c r="AD264" s="42">
        <f t="shared" si="48"/>
        <v>0</v>
      </c>
      <c r="AE264" s="42">
        <f t="shared" si="49"/>
        <v>0</v>
      </c>
      <c r="AF264" s="37"/>
      <c r="AG264" s="38" t="str">
        <f t="shared" si="50"/>
        <v/>
      </c>
      <c r="AH264" s="38" t="str">
        <f t="shared" si="51"/>
        <v/>
      </c>
      <c r="AI264" s="37"/>
    </row>
    <row r="265" spans="1:35" ht="14.25" customHeight="1" x14ac:dyDescent="0.25">
      <c r="A265" s="31" t="str">
        <f t="shared" si="39"/>
        <v/>
      </c>
      <c r="B265" s="39"/>
      <c r="C265" s="39"/>
      <c r="D265" s="45" t="str">
        <f t="shared" si="40"/>
        <v/>
      </c>
      <c r="E265" s="31" t="str">
        <f t="shared" si="41"/>
        <v/>
      </c>
      <c r="F265" s="31" t="str">
        <f t="shared" si="42"/>
        <v/>
      </c>
      <c r="G265" s="37"/>
      <c r="H265" s="31" t="str">
        <f>IFERROR(VLOOKUP(G265,'Vendor Master'!$A$14:$I$213,2,FALSE()),"")</f>
        <v/>
      </c>
      <c r="I265" s="37"/>
      <c r="J265" s="41"/>
      <c r="K265" s="41"/>
      <c r="L265" s="41"/>
      <c r="M265" s="33">
        <f t="shared" si="43"/>
        <v>0</v>
      </c>
      <c r="N265" s="37"/>
      <c r="O265" s="37" t="s">
        <v>370</v>
      </c>
      <c r="P265" s="41"/>
      <c r="Q265" s="33">
        <f t="shared" si="44"/>
        <v>0</v>
      </c>
      <c r="R265" s="33">
        <f>IF(ROW()=14,0,IF(OR(G265="",I265="",D265=""),0,SUMIFS($Q$14:Q264,$G$14:G264,G265,$I$14:I264,I265,$D$14:D264,"&gt;="&amp;DATE(IF(MONTH(D265)&gt;=4,YEAR(D265),YEAR(D265)-1),4,1),$D$14:D264,"&lt;"&amp;DATE(IF(MONTH(D265)&gt;=4,YEAR(D265)+1,YEAR(D265)),4,1))))</f>
        <v>0</v>
      </c>
      <c r="S265" s="33">
        <f t="shared" si="45"/>
        <v>0</v>
      </c>
      <c r="T265" s="33">
        <f>IFERROR(VLOOKUP(I265,'Section Master'!$A$14:$J$100,6,FALSE()),0)</f>
        <v>0</v>
      </c>
      <c r="U265" s="33">
        <f>IFERROR(VLOOKUP(I265,'Section Master'!$A$14:$J$100,7,FALSE()),0)</f>
        <v>0</v>
      </c>
      <c r="V265" s="31" t="str">
        <f>IF(I265="","",IFERROR(IF(VLOOKUP(I265,'Section Master'!$A$14:$J$100,8,FALSE())="Excess over aggregate",IF(S265&gt;U265,"Threshold exceeded","Below threshold"),IF(VLOOKUP(I265,'Section Master'!$A$14:$J$100,8,FALSE())="Single or aggregate gate",IF(OR(Q265&gt;T265,S265&gt;U265),"Threshold exceeded","Below threshold"),IF(VLOOKUP(I265,'Section Master'!$A$14:$J$100,8,FALSE())="Aggregate gate",IF(S265&gt;U265,"Threshold exceeded","Below threshold"),IF(VLOOKUP(I265,'Section Master'!$A$14:$J$100,8,FALSE())="No threshold","Applicable","Manual review")))),"Manual review"))</f>
        <v/>
      </c>
      <c r="W265" s="46">
        <f>IFERROR(VLOOKUP(I265,'Section Master'!$A$14:$J$100,5,FALSE()),0)</f>
        <v>0</v>
      </c>
      <c r="X265" s="44"/>
      <c r="Y265" s="33" t="str">
        <f>IF(I265="","",IF(V265="Below threshold",0,ROUND(IF(IFERROR(VLOOKUP(I265,'Section Master'!$A$14:$J$100,8,FALSE()),"")="Excess over aggregate",MAX(0,S265-MAX(U265,R265)),Q265)*IF(X265&lt;&gt;"",X265,W265),0)))</f>
        <v/>
      </c>
      <c r="Z265" s="39"/>
      <c r="AA265" s="45" t="str">
        <f t="shared" si="46"/>
        <v/>
      </c>
      <c r="AB265" s="39"/>
      <c r="AC265" s="33">
        <f t="shared" si="47"/>
        <v>0</v>
      </c>
      <c r="AD265" s="33">
        <f t="shared" si="48"/>
        <v>0</v>
      </c>
      <c r="AE265" s="33">
        <f t="shared" si="49"/>
        <v>0</v>
      </c>
      <c r="AF265" s="37"/>
      <c r="AG265" s="31" t="str">
        <f t="shared" si="50"/>
        <v/>
      </c>
      <c r="AH265" s="31" t="str">
        <f t="shared" si="51"/>
        <v/>
      </c>
      <c r="AI265" s="37"/>
    </row>
    <row r="266" spans="1:35" ht="14.25" customHeight="1" x14ac:dyDescent="0.25">
      <c r="A266" s="38" t="str">
        <f t="shared" si="39"/>
        <v/>
      </c>
      <c r="B266" s="39"/>
      <c r="C266" s="39"/>
      <c r="D266" s="40" t="str">
        <f t="shared" si="40"/>
        <v/>
      </c>
      <c r="E266" s="38" t="str">
        <f t="shared" si="41"/>
        <v/>
      </c>
      <c r="F266" s="38" t="str">
        <f t="shared" si="42"/>
        <v/>
      </c>
      <c r="G266" s="37"/>
      <c r="H266" s="38" t="str">
        <f>IFERROR(VLOOKUP(G266,'Vendor Master'!$A$14:$I$213,2,FALSE()),"")</f>
        <v/>
      </c>
      <c r="I266" s="37"/>
      <c r="J266" s="41"/>
      <c r="K266" s="41"/>
      <c r="L266" s="41"/>
      <c r="M266" s="42">
        <f t="shared" si="43"/>
        <v>0</v>
      </c>
      <c r="N266" s="37"/>
      <c r="O266" s="37" t="s">
        <v>370</v>
      </c>
      <c r="P266" s="41"/>
      <c r="Q266" s="42">
        <f t="shared" si="44"/>
        <v>0</v>
      </c>
      <c r="R266" s="42">
        <f>IF(ROW()=14,0,IF(OR(G266="",I266="",D266=""),0,SUMIFS($Q$14:Q265,$G$14:G265,G266,$I$14:I265,I266,$D$14:D265,"&gt;="&amp;DATE(IF(MONTH(D266)&gt;=4,YEAR(D266),YEAR(D266)-1),4,1),$D$14:D265,"&lt;"&amp;DATE(IF(MONTH(D266)&gt;=4,YEAR(D266)+1,YEAR(D266)),4,1))))</f>
        <v>0</v>
      </c>
      <c r="S266" s="42">
        <f t="shared" si="45"/>
        <v>0</v>
      </c>
      <c r="T266" s="42">
        <f>IFERROR(VLOOKUP(I266,'Section Master'!$A$14:$J$100,6,FALSE()),0)</f>
        <v>0</v>
      </c>
      <c r="U266" s="42">
        <f>IFERROR(VLOOKUP(I266,'Section Master'!$A$14:$J$100,7,FALSE()),0)</f>
        <v>0</v>
      </c>
      <c r="V266" s="38" t="str">
        <f>IF(I266="","",IFERROR(IF(VLOOKUP(I266,'Section Master'!$A$14:$J$100,8,FALSE())="Excess over aggregate",IF(S266&gt;U266,"Threshold exceeded","Below threshold"),IF(VLOOKUP(I266,'Section Master'!$A$14:$J$100,8,FALSE())="Single or aggregate gate",IF(OR(Q266&gt;T266,S266&gt;U266),"Threshold exceeded","Below threshold"),IF(VLOOKUP(I266,'Section Master'!$A$14:$J$100,8,FALSE())="Aggregate gate",IF(S266&gt;U266,"Threshold exceeded","Below threshold"),IF(VLOOKUP(I266,'Section Master'!$A$14:$J$100,8,FALSE())="No threshold","Applicable","Manual review")))),"Manual review"))</f>
        <v/>
      </c>
      <c r="W266" s="43">
        <f>IFERROR(VLOOKUP(I266,'Section Master'!$A$14:$J$100,5,FALSE()),0)</f>
        <v>0</v>
      </c>
      <c r="X266" s="44"/>
      <c r="Y266" s="42" t="str">
        <f>IF(I266="","",IF(V266="Below threshold",0,ROUND(IF(IFERROR(VLOOKUP(I266,'Section Master'!$A$14:$J$100,8,FALSE()),"")="Excess over aggregate",MAX(0,S266-MAX(U266,R266)),Q266)*IF(X266&lt;&gt;"",X266,W266),0)))</f>
        <v/>
      </c>
      <c r="Z266" s="39"/>
      <c r="AA266" s="40" t="str">
        <f t="shared" si="46"/>
        <v/>
      </c>
      <c r="AB266" s="39"/>
      <c r="AC266" s="42">
        <f t="shared" si="47"/>
        <v>0</v>
      </c>
      <c r="AD266" s="42">
        <f t="shared" si="48"/>
        <v>0</v>
      </c>
      <c r="AE266" s="42">
        <f t="shared" si="49"/>
        <v>0</v>
      </c>
      <c r="AF266" s="37"/>
      <c r="AG266" s="38" t="str">
        <f t="shared" si="50"/>
        <v/>
      </c>
      <c r="AH266" s="38" t="str">
        <f t="shared" si="51"/>
        <v/>
      </c>
      <c r="AI266" s="37"/>
    </row>
    <row r="267" spans="1:35" ht="14.25" customHeight="1" x14ac:dyDescent="0.25">
      <c r="A267" s="31" t="str">
        <f t="shared" si="39"/>
        <v/>
      </c>
      <c r="B267" s="39"/>
      <c r="C267" s="39"/>
      <c r="D267" s="45" t="str">
        <f t="shared" si="40"/>
        <v/>
      </c>
      <c r="E267" s="31" t="str">
        <f t="shared" si="41"/>
        <v/>
      </c>
      <c r="F267" s="31" t="str">
        <f t="shared" si="42"/>
        <v/>
      </c>
      <c r="G267" s="37"/>
      <c r="H267" s="31" t="str">
        <f>IFERROR(VLOOKUP(G267,'Vendor Master'!$A$14:$I$213,2,FALSE()),"")</f>
        <v/>
      </c>
      <c r="I267" s="37"/>
      <c r="J267" s="41"/>
      <c r="K267" s="41"/>
      <c r="L267" s="41"/>
      <c r="M267" s="33">
        <f t="shared" si="43"/>
        <v>0</v>
      </c>
      <c r="N267" s="37"/>
      <c r="O267" s="37" t="s">
        <v>370</v>
      </c>
      <c r="P267" s="41"/>
      <c r="Q267" s="33">
        <f t="shared" si="44"/>
        <v>0</v>
      </c>
      <c r="R267" s="33">
        <f>IF(ROW()=14,0,IF(OR(G267="",I267="",D267=""),0,SUMIFS($Q$14:Q266,$G$14:G266,G267,$I$14:I266,I267,$D$14:D266,"&gt;="&amp;DATE(IF(MONTH(D267)&gt;=4,YEAR(D267),YEAR(D267)-1),4,1),$D$14:D266,"&lt;"&amp;DATE(IF(MONTH(D267)&gt;=4,YEAR(D267)+1,YEAR(D267)),4,1))))</f>
        <v>0</v>
      </c>
      <c r="S267" s="33">
        <f t="shared" si="45"/>
        <v>0</v>
      </c>
      <c r="T267" s="33">
        <f>IFERROR(VLOOKUP(I267,'Section Master'!$A$14:$J$100,6,FALSE()),0)</f>
        <v>0</v>
      </c>
      <c r="U267" s="33">
        <f>IFERROR(VLOOKUP(I267,'Section Master'!$A$14:$J$100,7,FALSE()),0)</f>
        <v>0</v>
      </c>
      <c r="V267" s="31" t="str">
        <f>IF(I267="","",IFERROR(IF(VLOOKUP(I267,'Section Master'!$A$14:$J$100,8,FALSE())="Excess over aggregate",IF(S267&gt;U267,"Threshold exceeded","Below threshold"),IF(VLOOKUP(I267,'Section Master'!$A$14:$J$100,8,FALSE())="Single or aggregate gate",IF(OR(Q267&gt;T267,S267&gt;U267),"Threshold exceeded","Below threshold"),IF(VLOOKUP(I267,'Section Master'!$A$14:$J$100,8,FALSE())="Aggregate gate",IF(S267&gt;U267,"Threshold exceeded","Below threshold"),IF(VLOOKUP(I267,'Section Master'!$A$14:$J$100,8,FALSE())="No threshold","Applicable","Manual review")))),"Manual review"))</f>
        <v/>
      </c>
      <c r="W267" s="46">
        <f>IFERROR(VLOOKUP(I267,'Section Master'!$A$14:$J$100,5,FALSE()),0)</f>
        <v>0</v>
      </c>
      <c r="X267" s="44"/>
      <c r="Y267" s="33" t="str">
        <f>IF(I267="","",IF(V267="Below threshold",0,ROUND(IF(IFERROR(VLOOKUP(I267,'Section Master'!$A$14:$J$100,8,FALSE()),"")="Excess over aggregate",MAX(0,S267-MAX(U267,R267)),Q267)*IF(X267&lt;&gt;"",X267,W267),0)))</f>
        <v/>
      </c>
      <c r="Z267" s="39"/>
      <c r="AA267" s="45" t="str">
        <f t="shared" si="46"/>
        <v/>
      </c>
      <c r="AB267" s="39"/>
      <c r="AC267" s="33">
        <f t="shared" si="47"/>
        <v>0</v>
      </c>
      <c r="AD267" s="33">
        <f t="shared" si="48"/>
        <v>0</v>
      </c>
      <c r="AE267" s="33">
        <f t="shared" si="49"/>
        <v>0</v>
      </c>
      <c r="AF267" s="37"/>
      <c r="AG267" s="31" t="str">
        <f t="shared" si="50"/>
        <v/>
      </c>
      <c r="AH267" s="31" t="str">
        <f t="shared" si="51"/>
        <v/>
      </c>
      <c r="AI267" s="37"/>
    </row>
    <row r="268" spans="1:35" ht="14.25" customHeight="1" x14ac:dyDescent="0.25">
      <c r="A268" s="38" t="str">
        <f t="shared" si="39"/>
        <v/>
      </c>
      <c r="B268" s="39"/>
      <c r="C268" s="39"/>
      <c r="D268" s="40" t="str">
        <f t="shared" si="40"/>
        <v/>
      </c>
      <c r="E268" s="38" t="str">
        <f t="shared" si="41"/>
        <v/>
      </c>
      <c r="F268" s="38" t="str">
        <f t="shared" si="42"/>
        <v/>
      </c>
      <c r="G268" s="37"/>
      <c r="H268" s="38" t="str">
        <f>IFERROR(VLOOKUP(G268,'Vendor Master'!$A$14:$I$213,2,FALSE()),"")</f>
        <v/>
      </c>
      <c r="I268" s="37"/>
      <c r="J268" s="41"/>
      <c r="K268" s="41"/>
      <c r="L268" s="41"/>
      <c r="M268" s="42">
        <f t="shared" si="43"/>
        <v>0</v>
      </c>
      <c r="N268" s="37"/>
      <c r="O268" s="37" t="s">
        <v>370</v>
      </c>
      <c r="P268" s="41"/>
      <c r="Q268" s="42">
        <f t="shared" si="44"/>
        <v>0</v>
      </c>
      <c r="R268" s="42">
        <f>IF(ROW()=14,0,IF(OR(G268="",I268="",D268=""),0,SUMIFS($Q$14:Q267,$G$14:G267,G268,$I$14:I267,I268,$D$14:D267,"&gt;="&amp;DATE(IF(MONTH(D268)&gt;=4,YEAR(D268),YEAR(D268)-1),4,1),$D$14:D267,"&lt;"&amp;DATE(IF(MONTH(D268)&gt;=4,YEAR(D268)+1,YEAR(D268)),4,1))))</f>
        <v>0</v>
      </c>
      <c r="S268" s="42">
        <f t="shared" si="45"/>
        <v>0</v>
      </c>
      <c r="T268" s="42">
        <f>IFERROR(VLOOKUP(I268,'Section Master'!$A$14:$J$100,6,FALSE()),0)</f>
        <v>0</v>
      </c>
      <c r="U268" s="42">
        <f>IFERROR(VLOOKUP(I268,'Section Master'!$A$14:$J$100,7,FALSE()),0)</f>
        <v>0</v>
      </c>
      <c r="V268" s="38" t="str">
        <f>IF(I268="","",IFERROR(IF(VLOOKUP(I268,'Section Master'!$A$14:$J$100,8,FALSE())="Excess over aggregate",IF(S268&gt;U268,"Threshold exceeded","Below threshold"),IF(VLOOKUP(I268,'Section Master'!$A$14:$J$100,8,FALSE())="Single or aggregate gate",IF(OR(Q268&gt;T268,S268&gt;U268),"Threshold exceeded","Below threshold"),IF(VLOOKUP(I268,'Section Master'!$A$14:$J$100,8,FALSE())="Aggregate gate",IF(S268&gt;U268,"Threshold exceeded","Below threshold"),IF(VLOOKUP(I268,'Section Master'!$A$14:$J$100,8,FALSE())="No threshold","Applicable","Manual review")))),"Manual review"))</f>
        <v/>
      </c>
      <c r="W268" s="43">
        <f>IFERROR(VLOOKUP(I268,'Section Master'!$A$14:$J$100,5,FALSE()),0)</f>
        <v>0</v>
      </c>
      <c r="X268" s="44"/>
      <c r="Y268" s="42" t="str">
        <f>IF(I268="","",IF(V268="Below threshold",0,ROUND(IF(IFERROR(VLOOKUP(I268,'Section Master'!$A$14:$J$100,8,FALSE()),"")="Excess over aggregate",MAX(0,S268-MAX(U268,R268)),Q268)*IF(X268&lt;&gt;"",X268,W268),0)))</f>
        <v/>
      </c>
      <c r="Z268" s="39"/>
      <c r="AA268" s="40" t="str">
        <f t="shared" si="46"/>
        <v/>
      </c>
      <c r="AB268" s="39"/>
      <c r="AC268" s="42">
        <f t="shared" si="47"/>
        <v>0</v>
      </c>
      <c r="AD268" s="42">
        <f t="shared" si="48"/>
        <v>0</v>
      </c>
      <c r="AE268" s="42">
        <f t="shared" si="49"/>
        <v>0</v>
      </c>
      <c r="AF268" s="37"/>
      <c r="AG268" s="38" t="str">
        <f t="shared" si="50"/>
        <v/>
      </c>
      <c r="AH268" s="38" t="str">
        <f t="shared" si="51"/>
        <v/>
      </c>
      <c r="AI268" s="37"/>
    </row>
    <row r="269" spans="1:35" ht="14.25" customHeight="1" x14ac:dyDescent="0.25">
      <c r="A269" s="31" t="str">
        <f t="shared" si="39"/>
        <v/>
      </c>
      <c r="B269" s="39"/>
      <c r="C269" s="39"/>
      <c r="D269" s="45" t="str">
        <f t="shared" si="40"/>
        <v/>
      </c>
      <c r="E269" s="31" t="str">
        <f t="shared" si="41"/>
        <v/>
      </c>
      <c r="F269" s="31" t="str">
        <f t="shared" si="42"/>
        <v/>
      </c>
      <c r="G269" s="37"/>
      <c r="H269" s="31" t="str">
        <f>IFERROR(VLOOKUP(G269,'Vendor Master'!$A$14:$I$213,2,FALSE()),"")</f>
        <v/>
      </c>
      <c r="I269" s="37"/>
      <c r="J269" s="41"/>
      <c r="K269" s="41"/>
      <c r="L269" s="41"/>
      <c r="M269" s="33">
        <f t="shared" si="43"/>
        <v>0</v>
      </c>
      <c r="N269" s="37"/>
      <c r="O269" s="37" t="s">
        <v>370</v>
      </c>
      <c r="P269" s="41"/>
      <c r="Q269" s="33">
        <f t="shared" si="44"/>
        <v>0</v>
      </c>
      <c r="R269" s="33">
        <f>IF(ROW()=14,0,IF(OR(G269="",I269="",D269=""),0,SUMIFS($Q$14:Q268,$G$14:G268,G269,$I$14:I268,I269,$D$14:D268,"&gt;="&amp;DATE(IF(MONTH(D269)&gt;=4,YEAR(D269),YEAR(D269)-1),4,1),$D$14:D268,"&lt;"&amp;DATE(IF(MONTH(D269)&gt;=4,YEAR(D269)+1,YEAR(D269)),4,1))))</f>
        <v>0</v>
      </c>
      <c r="S269" s="33">
        <f t="shared" si="45"/>
        <v>0</v>
      </c>
      <c r="T269" s="33">
        <f>IFERROR(VLOOKUP(I269,'Section Master'!$A$14:$J$100,6,FALSE()),0)</f>
        <v>0</v>
      </c>
      <c r="U269" s="33">
        <f>IFERROR(VLOOKUP(I269,'Section Master'!$A$14:$J$100,7,FALSE()),0)</f>
        <v>0</v>
      </c>
      <c r="V269" s="31" t="str">
        <f>IF(I269="","",IFERROR(IF(VLOOKUP(I269,'Section Master'!$A$14:$J$100,8,FALSE())="Excess over aggregate",IF(S269&gt;U269,"Threshold exceeded","Below threshold"),IF(VLOOKUP(I269,'Section Master'!$A$14:$J$100,8,FALSE())="Single or aggregate gate",IF(OR(Q269&gt;T269,S269&gt;U269),"Threshold exceeded","Below threshold"),IF(VLOOKUP(I269,'Section Master'!$A$14:$J$100,8,FALSE())="Aggregate gate",IF(S269&gt;U269,"Threshold exceeded","Below threshold"),IF(VLOOKUP(I269,'Section Master'!$A$14:$J$100,8,FALSE())="No threshold","Applicable","Manual review")))),"Manual review"))</f>
        <v/>
      </c>
      <c r="W269" s="46">
        <f>IFERROR(VLOOKUP(I269,'Section Master'!$A$14:$J$100,5,FALSE()),0)</f>
        <v>0</v>
      </c>
      <c r="X269" s="44"/>
      <c r="Y269" s="33" t="str">
        <f>IF(I269="","",IF(V269="Below threshold",0,ROUND(IF(IFERROR(VLOOKUP(I269,'Section Master'!$A$14:$J$100,8,FALSE()),"")="Excess over aggregate",MAX(0,S269-MAX(U269,R269)),Q269)*IF(X269&lt;&gt;"",X269,W269),0)))</f>
        <v/>
      </c>
      <c r="Z269" s="39"/>
      <c r="AA269" s="45" t="str">
        <f t="shared" si="46"/>
        <v/>
      </c>
      <c r="AB269" s="39"/>
      <c r="AC269" s="33">
        <f t="shared" si="47"/>
        <v>0</v>
      </c>
      <c r="AD269" s="33">
        <f t="shared" si="48"/>
        <v>0</v>
      </c>
      <c r="AE269" s="33">
        <f t="shared" si="49"/>
        <v>0</v>
      </c>
      <c r="AF269" s="37"/>
      <c r="AG269" s="31" t="str">
        <f t="shared" si="50"/>
        <v/>
      </c>
      <c r="AH269" s="31" t="str">
        <f t="shared" si="51"/>
        <v/>
      </c>
      <c r="AI269" s="37"/>
    </row>
    <row r="270" spans="1:35" ht="14.25" customHeight="1" x14ac:dyDescent="0.25">
      <c r="A270" s="38" t="str">
        <f t="shared" ref="A270:A333" si="52">IF(D270="","",ROW()-13)</f>
        <v/>
      </c>
      <c r="B270" s="39"/>
      <c r="C270" s="39"/>
      <c r="D270" s="40" t="str">
        <f t="shared" ref="D270:D333" si="53">IF(AND(B270="",C270=""),"",IF(B270="",C270,IF(C270="",B270,MIN(B270,C270))))</f>
        <v/>
      </c>
      <c r="E270" s="38" t="str">
        <f t="shared" ref="E270:E333" si="54">IF(D270="","",TEXT(D270,"mmm-yy"))</f>
        <v/>
      </c>
      <c r="F270" s="38" t="str">
        <f t="shared" ref="F270:F333" si="55">IF(D270="","","Q"&amp;ROUNDUP(MONTH(D270)/3,0))</f>
        <v/>
      </c>
      <c r="G270" s="37"/>
      <c r="H270" s="38" t="str">
        <f>IFERROR(VLOOKUP(G270,'Vendor Master'!$A$14:$I$213,2,FALSE()),"")</f>
        <v/>
      </c>
      <c r="I270" s="37"/>
      <c r="J270" s="41"/>
      <c r="K270" s="41"/>
      <c r="L270" s="41"/>
      <c r="M270" s="42">
        <f t="shared" ref="M270:M333" si="56">SUM(J270:L270)</f>
        <v>0</v>
      </c>
      <c r="N270" s="37"/>
      <c r="O270" s="37" t="s">
        <v>370</v>
      </c>
      <c r="P270" s="41"/>
      <c r="Q270" s="42">
        <f t="shared" ref="Q270:Q333" si="57">IF(O270="Basic",J270,IF(O270="Gross",M270,IF(O270="Manual",P270,J270)))</f>
        <v>0</v>
      </c>
      <c r="R270" s="42">
        <f>IF(ROW()=14,0,IF(OR(G270="",I270="",D270=""),0,SUMIFS($Q$14:Q269,$G$14:G269,G270,$I$14:I269,I270,$D$14:D269,"&gt;="&amp;DATE(IF(MONTH(D270)&gt;=4,YEAR(D270),YEAR(D270)-1),4,1),$D$14:D269,"&lt;"&amp;DATE(IF(MONTH(D270)&gt;=4,YEAR(D270)+1,YEAR(D270)),4,1))))</f>
        <v>0</v>
      </c>
      <c r="S270" s="42">
        <f t="shared" ref="S270:S333" si="58">R270+Q270</f>
        <v>0</v>
      </c>
      <c r="T270" s="42">
        <f>IFERROR(VLOOKUP(I270,'Section Master'!$A$14:$J$100,6,FALSE()),0)</f>
        <v>0</v>
      </c>
      <c r="U270" s="42">
        <f>IFERROR(VLOOKUP(I270,'Section Master'!$A$14:$J$100,7,FALSE()),0)</f>
        <v>0</v>
      </c>
      <c r="V270" s="38" t="str">
        <f>IF(I270="","",IFERROR(IF(VLOOKUP(I270,'Section Master'!$A$14:$J$100,8,FALSE())="Excess over aggregate",IF(S270&gt;U270,"Threshold exceeded","Below threshold"),IF(VLOOKUP(I270,'Section Master'!$A$14:$J$100,8,FALSE())="Single or aggregate gate",IF(OR(Q270&gt;T270,S270&gt;U270),"Threshold exceeded","Below threshold"),IF(VLOOKUP(I270,'Section Master'!$A$14:$J$100,8,FALSE())="Aggregate gate",IF(S270&gt;U270,"Threshold exceeded","Below threshold"),IF(VLOOKUP(I270,'Section Master'!$A$14:$J$100,8,FALSE())="No threshold","Applicable","Manual review")))),"Manual review"))</f>
        <v/>
      </c>
      <c r="W270" s="43">
        <f>IFERROR(VLOOKUP(I270,'Section Master'!$A$14:$J$100,5,FALSE()),0)</f>
        <v>0</v>
      </c>
      <c r="X270" s="44"/>
      <c r="Y270" s="42" t="str">
        <f>IF(I270="","",IF(V270="Below threshold",0,ROUND(IF(IFERROR(VLOOKUP(I270,'Section Master'!$A$14:$J$100,8,FALSE()),"")="Excess over aggregate",MAX(0,S270-MAX(U270,R270)),Q270)*IF(X270&lt;&gt;"",X270,W270),0)))</f>
        <v/>
      </c>
      <c r="Z270" s="39"/>
      <c r="AA270" s="40" t="str">
        <f t="shared" ref="AA270:AA333" si="59">IF(Z270="","",IF(OR(I270="Immovable Property",I270="Rent - Specified Individual/HUF",I270="Specified Individual/HUF - 194M",I270="Virtual Digital Asset"),EOMONTH(Z270,0)+30,IF(MONTH(Z270)=3,DATE(YEAR(Z270),4,30),DATE(YEAR(Z270),MONTH(Z270)+1,7))))</f>
        <v/>
      </c>
      <c r="AB270" s="39"/>
      <c r="AC270" s="42">
        <f t="shared" ref="AC270:AC333" si="60">IF(OR(D270="",Z270="",Y270=0),0,IF(Z270&lt;=D270,0,ROUND(Y270*1%*(12*(YEAR(Z270)-YEAR(D270))+MONTH(Z270)-MONTH(D270)+IF(DAY(Z270)&gt;DAY(D270),1,0)),0)))</f>
        <v>0</v>
      </c>
      <c r="AD270" s="42">
        <f t="shared" ref="AD270:AD333" si="61">IF(OR(Z270="",AB270="",Y270=0),0,IF(AB270&lt;=Z270,0,ROUND(Y270*1.5%*(12*(YEAR(AB270)-YEAR(Z270))+MONTH(AB270)-MONTH(Z270)+IF(DAY(AB270)&gt;DAY(Z270),1,0)),0)))</f>
        <v>0</v>
      </c>
      <c r="AE270" s="42">
        <f t="shared" ref="AE270:AE333" si="62">AC270+AD270</f>
        <v>0</v>
      </c>
      <c r="AF270" s="37"/>
      <c r="AG270" s="38" t="str">
        <f t="shared" ref="AG270:AG333" si="63">IF(D270="","",IF(Y270=0,"No TDS",IF(AB270="","Outstanding",IF(AB270&lt;=AA270,"Deposited on time","Deposited late"))))</f>
        <v/>
      </c>
      <c r="AH270" s="38" t="str">
        <f t="shared" ref="AH270:AH333" si="64">IF(D270="","",IF(D270&lt;DATE(2026,4,1),"Income Tax Act, 1961","Income Tax Act, 2025 — Section 393 / applicable table item"))</f>
        <v/>
      </c>
      <c r="AI270" s="37"/>
    </row>
    <row r="271" spans="1:35" ht="14.25" customHeight="1" x14ac:dyDescent="0.25">
      <c r="A271" s="31" t="str">
        <f t="shared" si="52"/>
        <v/>
      </c>
      <c r="B271" s="39"/>
      <c r="C271" s="39"/>
      <c r="D271" s="45" t="str">
        <f t="shared" si="53"/>
        <v/>
      </c>
      <c r="E271" s="31" t="str">
        <f t="shared" si="54"/>
        <v/>
      </c>
      <c r="F271" s="31" t="str">
        <f t="shared" si="55"/>
        <v/>
      </c>
      <c r="G271" s="37"/>
      <c r="H271" s="31" t="str">
        <f>IFERROR(VLOOKUP(G271,'Vendor Master'!$A$14:$I$213,2,FALSE()),"")</f>
        <v/>
      </c>
      <c r="I271" s="37"/>
      <c r="J271" s="41"/>
      <c r="K271" s="41"/>
      <c r="L271" s="41"/>
      <c r="M271" s="33">
        <f t="shared" si="56"/>
        <v>0</v>
      </c>
      <c r="N271" s="37"/>
      <c r="O271" s="37" t="s">
        <v>370</v>
      </c>
      <c r="P271" s="41"/>
      <c r="Q271" s="33">
        <f t="shared" si="57"/>
        <v>0</v>
      </c>
      <c r="R271" s="33">
        <f>IF(ROW()=14,0,IF(OR(G271="",I271="",D271=""),0,SUMIFS($Q$14:Q270,$G$14:G270,G271,$I$14:I270,I271,$D$14:D270,"&gt;="&amp;DATE(IF(MONTH(D271)&gt;=4,YEAR(D271),YEAR(D271)-1),4,1),$D$14:D270,"&lt;"&amp;DATE(IF(MONTH(D271)&gt;=4,YEAR(D271)+1,YEAR(D271)),4,1))))</f>
        <v>0</v>
      </c>
      <c r="S271" s="33">
        <f t="shared" si="58"/>
        <v>0</v>
      </c>
      <c r="T271" s="33">
        <f>IFERROR(VLOOKUP(I271,'Section Master'!$A$14:$J$100,6,FALSE()),0)</f>
        <v>0</v>
      </c>
      <c r="U271" s="33">
        <f>IFERROR(VLOOKUP(I271,'Section Master'!$A$14:$J$100,7,FALSE()),0)</f>
        <v>0</v>
      </c>
      <c r="V271" s="31" t="str">
        <f>IF(I271="","",IFERROR(IF(VLOOKUP(I271,'Section Master'!$A$14:$J$100,8,FALSE())="Excess over aggregate",IF(S271&gt;U271,"Threshold exceeded","Below threshold"),IF(VLOOKUP(I271,'Section Master'!$A$14:$J$100,8,FALSE())="Single or aggregate gate",IF(OR(Q271&gt;T271,S271&gt;U271),"Threshold exceeded","Below threshold"),IF(VLOOKUP(I271,'Section Master'!$A$14:$J$100,8,FALSE())="Aggregate gate",IF(S271&gt;U271,"Threshold exceeded","Below threshold"),IF(VLOOKUP(I271,'Section Master'!$A$14:$J$100,8,FALSE())="No threshold","Applicable","Manual review")))),"Manual review"))</f>
        <v/>
      </c>
      <c r="W271" s="46">
        <f>IFERROR(VLOOKUP(I271,'Section Master'!$A$14:$J$100,5,FALSE()),0)</f>
        <v>0</v>
      </c>
      <c r="X271" s="44"/>
      <c r="Y271" s="33" t="str">
        <f>IF(I271="","",IF(V271="Below threshold",0,ROUND(IF(IFERROR(VLOOKUP(I271,'Section Master'!$A$14:$J$100,8,FALSE()),"")="Excess over aggregate",MAX(0,S271-MAX(U271,R271)),Q271)*IF(X271&lt;&gt;"",X271,W271),0)))</f>
        <v/>
      </c>
      <c r="Z271" s="39"/>
      <c r="AA271" s="45" t="str">
        <f t="shared" si="59"/>
        <v/>
      </c>
      <c r="AB271" s="39"/>
      <c r="AC271" s="33">
        <f t="shared" si="60"/>
        <v>0</v>
      </c>
      <c r="AD271" s="33">
        <f t="shared" si="61"/>
        <v>0</v>
      </c>
      <c r="AE271" s="33">
        <f t="shared" si="62"/>
        <v>0</v>
      </c>
      <c r="AF271" s="37"/>
      <c r="AG271" s="31" t="str">
        <f t="shared" si="63"/>
        <v/>
      </c>
      <c r="AH271" s="31" t="str">
        <f t="shared" si="64"/>
        <v/>
      </c>
      <c r="AI271" s="37"/>
    </row>
    <row r="272" spans="1:35" ht="14.25" customHeight="1" x14ac:dyDescent="0.25">
      <c r="A272" s="38" t="str">
        <f t="shared" si="52"/>
        <v/>
      </c>
      <c r="B272" s="39"/>
      <c r="C272" s="39"/>
      <c r="D272" s="40" t="str">
        <f t="shared" si="53"/>
        <v/>
      </c>
      <c r="E272" s="38" t="str">
        <f t="shared" si="54"/>
        <v/>
      </c>
      <c r="F272" s="38" t="str">
        <f t="shared" si="55"/>
        <v/>
      </c>
      <c r="G272" s="37"/>
      <c r="H272" s="38" t="str">
        <f>IFERROR(VLOOKUP(G272,'Vendor Master'!$A$14:$I$213,2,FALSE()),"")</f>
        <v/>
      </c>
      <c r="I272" s="37"/>
      <c r="J272" s="41"/>
      <c r="K272" s="41"/>
      <c r="L272" s="41"/>
      <c r="M272" s="42">
        <f t="shared" si="56"/>
        <v>0</v>
      </c>
      <c r="N272" s="37"/>
      <c r="O272" s="37" t="s">
        <v>370</v>
      </c>
      <c r="P272" s="41"/>
      <c r="Q272" s="42">
        <f t="shared" si="57"/>
        <v>0</v>
      </c>
      <c r="R272" s="42">
        <f>IF(ROW()=14,0,IF(OR(G272="",I272="",D272=""),0,SUMIFS($Q$14:Q271,$G$14:G271,G272,$I$14:I271,I272,$D$14:D271,"&gt;="&amp;DATE(IF(MONTH(D272)&gt;=4,YEAR(D272),YEAR(D272)-1),4,1),$D$14:D271,"&lt;"&amp;DATE(IF(MONTH(D272)&gt;=4,YEAR(D272)+1,YEAR(D272)),4,1))))</f>
        <v>0</v>
      </c>
      <c r="S272" s="42">
        <f t="shared" si="58"/>
        <v>0</v>
      </c>
      <c r="T272" s="42">
        <f>IFERROR(VLOOKUP(I272,'Section Master'!$A$14:$J$100,6,FALSE()),0)</f>
        <v>0</v>
      </c>
      <c r="U272" s="42">
        <f>IFERROR(VLOOKUP(I272,'Section Master'!$A$14:$J$100,7,FALSE()),0)</f>
        <v>0</v>
      </c>
      <c r="V272" s="38" t="str">
        <f>IF(I272="","",IFERROR(IF(VLOOKUP(I272,'Section Master'!$A$14:$J$100,8,FALSE())="Excess over aggregate",IF(S272&gt;U272,"Threshold exceeded","Below threshold"),IF(VLOOKUP(I272,'Section Master'!$A$14:$J$100,8,FALSE())="Single or aggregate gate",IF(OR(Q272&gt;T272,S272&gt;U272),"Threshold exceeded","Below threshold"),IF(VLOOKUP(I272,'Section Master'!$A$14:$J$100,8,FALSE())="Aggregate gate",IF(S272&gt;U272,"Threshold exceeded","Below threshold"),IF(VLOOKUP(I272,'Section Master'!$A$14:$J$100,8,FALSE())="No threshold","Applicable","Manual review")))),"Manual review"))</f>
        <v/>
      </c>
      <c r="W272" s="43">
        <f>IFERROR(VLOOKUP(I272,'Section Master'!$A$14:$J$100,5,FALSE()),0)</f>
        <v>0</v>
      </c>
      <c r="X272" s="44"/>
      <c r="Y272" s="42" t="str">
        <f>IF(I272="","",IF(V272="Below threshold",0,ROUND(IF(IFERROR(VLOOKUP(I272,'Section Master'!$A$14:$J$100,8,FALSE()),"")="Excess over aggregate",MAX(0,S272-MAX(U272,R272)),Q272)*IF(X272&lt;&gt;"",X272,W272),0)))</f>
        <v/>
      </c>
      <c r="Z272" s="39"/>
      <c r="AA272" s="40" t="str">
        <f t="shared" si="59"/>
        <v/>
      </c>
      <c r="AB272" s="39"/>
      <c r="AC272" s="42">
        <f t="shared" si="60"/>
        <v>0</v>
      </c>
      <c r="AD272" s="42">
        <f t="shared" si="61"/>
        <v>0</v>
      </c>
      <c r="AE272" s="42">
        <f t="shared" si="62"/>
        <v>0</v>
      </c>
      <c r="AF272" s="37"/>
      <c r="AG272" s="38" t="str">
        <f t="shared" si="63"/>
        <v/>
      </c>
      <c r="AH272" s="38" t="str">
        <f t="shared" si="64"/>
        <v/>
      </c>
      <c r="AI272" s="37"/>
    </row>
    <row r="273" spans="1:35" ht="14.25" customHeight="1" x14ac:dyDescent="0.25">
      <c r="A273" s="31" t="str">
        <f t="shared" si="52"/>
        <v/>
      </c>
      <c r="B273" s="39"/>
      <c r="C273" s="39"/>
      <c r="D273" s="45" t="str">
        <f t="shared" si="53"/>
        <v/>
      </c>
      <c r="E273" s="31" t="str">
        <f t="shared" si="54"/>
        <v/>
      </c>
      <c r="F273" s="31" t="str">
        <f t="shared" si="55"/>
        <v/>
      </c>
      <c r="G273" s="37"/>
      <c r="H273" s="31" t="str">
        <f>IFERROR(VLOOKUP(G273,'Vendor Master'!$A$14:$I$213,2,FALSE()),"")</f>
        <v/>
      </c>
      <c r="I273" s="37"/>
      <c r="J273" s="41"/>
      <c r="K273" s="41"/>
      <c r="L273" s="41"/>
      <c r="M273" s="33">
        <f t="shared" si="56"/>
        <v>0</v>
      </c>
      <c r="N273" s="37"/>
      <c r="O273" s="37" t="s">
        <v>370</v>
      </c>
      <c r="P273" s="41"/>
      <c r="Q273" s="33">
        <f t="shared" si="57"/>
        <v>0</v>
      </c>
      <c r="R273" s="33">
        <f>IF(ROW()=14,0,IF(OR(G273="",I273="",D273=""),0,SUMIFS($Q$14:Q272,$G$14:G272,G273,$I$14:I272,I273,$D$14:D272,"&gt;="&amp;DATE(IF(MONTH(D273)&gt;=4,YEAR(D273),YEAR(D273)-1),4,1),$D$14:D272,"&lt;"&amp;DATE(IF(MONTH(D273)&gt;=4,YEAR(D273)+1,YEAR(D273)),4,1))))</f>
        <v>0</v>
      </c>
      <c r="S273" s="33">
        <f t="shared" si="58"/>
        <v>0</v>
      </c>
      <c r="T273" s="33">
        <f>IFERROR(VLOOKUP(I273,'Section Master'!$A$14:$J$100,6,FALSE()),0)</f>
        <v>0</v>
      </c>
      <c r="U273" s="33">
        <f>IFERROR(VLOOKUP(I273,'Section Master'!$A$14:$J$100,7,FALSE()),0)</f>
        <v>0</v>
      </c>
      <c r="V273" s="31" t="str">
        <f>IF(I273="","",IFERROR(IF(VLOOKUP(I273,'Section Master'!$A$14:$J$100,8,FALSE())="Excess over aggregate",IF(S273&gt;U273,"Threshold exceeded","Below threshold"),IF(VLOOKUP(I273,'Section Master'!$A$14:$J$100,8,FALSE())="Single or aggregate gate",IF(OR(Q273&gt;T273,S273&gt;U273),"Threshold exceeded","Below threshold"),IF(VLOOKUP(I273,'Section Master'!$A$14:$J$100,8,FALSE())="Aggregate gate",IF(S273&gt;U273,"Threshold exceeded","Below threshold"),IF(VLOOKUP(I273,'Section Master'!$A$14:$J$100,8,FALSE())="No threshold","Applicable","Manual review")))),"Manual review"))</f>
        <v/>
      </c>
      <c r="W273" s="46">
        <f>IFERROR(VLOOKUP(I273,'Section Master'!$A$14:$J$100,5,FALSE()),0)</f>
        <v>0</v>
      </c>
      <c r="X273" s="44"/>
      <c r="Y273" s="33" t="str">
        <f>IF(I273="","",IF(V273="Below threshold",0,ROUND(IF(IFERROR(VLOOKUP(I273,'Section Master'!$A$14:$J$100,8,FALSE()),"")="Excess over aggregate",MAX(0,S273-MAX(U273,R273)),Q273)*IF(X273&lt;&gt;"",X273,W273),0)))</f>
        <v/>
      </c>
      <c r="Z273" s="39"/>
      <c r="AA273" s="45" t="str">
        <f t="shared" si="59"/>
        <v/>
      </c>
      <c r="AB273" s="39"/>
      <c r="AC273" s="33">
        <f t="shared" si="60"/>
        <v>0</v>
      </c>
      <c r="AD273" s="33">
        <f t="shared" si="61"/>
        <v>0</v>
      </c>
      <c r="AE273" s="33">
        <f t="shared" si="62"/>
        <v>0</v>
      </c>
      <c r="AF273" s="37"/>
      <c r="AG273" s="31" t="str">
        <f t="shared" si="63"/>
        <v/>
      </c>
      <c r="AH273" s="31" t="str">
        <f t="shared" si="64"/>
        <v/>
      </c>
      <c r="AI273" s="37"/>
    </row>
    <row r="274" spans="1:35" ht="14.25" customHeight="1" x14ac:dyDescent="0.25">
      <c r="A274" s="38" t="str">
        <f t="shared" si="52"/>
        <v/>
      </c>
      <c r="B274" s="39"/>
      <c r="C274" s="39"/>
      <c r="D274" s="40" t="str">
        <f t="shared" si="53"/>
        <v/>
      </c>
      <c r="E274" s="38" t="str">
        <f t="shared" si="54"/>
        <v/>
      </c>
      <c r="F274" s="38" t="str">
        <f t="shared" si="55"/>
        <v/>
      </c>
      <c r="G274" s="37"/>
      <c r="H274" s="38" t="str">
        <f>IFERROR(VLOOKUP(G274,'Vendor Master'!$A$14:$I$213,2,FALSE()),"")</f>
        <v/>
      </c>
      <c r="I274" s="37"/>
      <c r="J274" s="41"/>
      <c r="K274" s="41"/>
      <c r="L274" s="41"/>
      <c r="M274" s="42">
        <f t="shared" si="56"/>
        <v>0</v>
      </c>
      <c r="N274" s="37"/>
      <c r="O274" s="37" t="s">
        <v>370</v>
      </c>
      <c r="P274" s="41"/>
      <c r="Q274" s="42">
        <f t="shared" si="57"/>
        <v>0</v>
      </c>
      <c r="R274" s="42">
        <f>IF(ROW()=14,0,IF(OR(G274="",I274="",D274=""),0,SUMIFS($Q$14:Q273,$G$14:G273,G274,$I$14:I273,I274,$D$14:D273,"&gt;="&amp;DATE(IF(MONTH(D274)&gt;=4,YEAR(D274),YEAR(D274)-1),4,1),$D$14:D273,"&lt;"&amp;DATE(IF(MONTH(D274)&gt;=4,YEAR(D274)+1,YEAR(D274)),4,1))))</f>
        <v>0</v>
      </c>
      <c r="S274" s="42">
        <f t="shared" si="58"/>
        <v>0</v>
      </c>
      <c r="T274" s="42">
        <f>IFERROR(VLOOKUP(I274,'Section Master'!$A$14:$J$100,6,FALSE()),0)</f>
        <v>0</v>
      </c>
      <c r="U274" s="42">
        <f>IFERROR(VLOOKUP(I274,'Section Master'!$A$14:$J$100,7,FALSE()),0)</f>
        <v>0</v>
      </c>
      <c r="V274" s="38" t="str">
        <f>IF(I274="","",IFERROR(IF(VLOOKUP(I274,'Section Master'!$A$14:$J$100,8,FALSE())="Excess over aggregate",IF(S274&gt;U274,"Threshold exceeded","Below threshold"),IF(VLOOKUP(I274,'Section Master'!$A$14:$J$100,8,FALSE())="Single or aggregate gate",IF(OR(Q274&gt;T274,S274&gt;U274),"Threshold exceeded","Below threshold"),IF(VLOOKUP(I274,'Section Master'!$A$14:$J$100,8,FALSE())="Aggregate gate",IF(S274&gt;U274,"Threshold exceeded","Below threshold"),IF(VLOOKUP(I274,'Section Master'!$A$14:$J$100,8,FALSE())="No threshold","Applicable","Manual review")))),"Manual review"))</f>
        <v/>
      </c>
      <c r="W274" s="43">
        <f>IFERROR(VLOOKUP(I274,'Section Master'!$A$14:$J$100,5,FALSE()),0)</f>
        <v>0</v>
      </c>
      <c r="X274" s="44"/>
      <c r="Y274" s="42" t="str">
        <f>IF(I274="","",IF(V274="Below threshold",0,ROUND(IF(IFERROR(VLOOKUP(I274,'Section Master'!$A$14:$J$100,8,FALSE()),"")="Excess over aggregate",MAX(0,S274-MAX(U274,R274)),Q274)*IF(X274&lt;&gt;"",X274,W274),0)))</f>
        <v/>
      </c>
      <c r="Z274" s="39"/>
      <c r="AA274" s="40" t="str">
        <f t="shared" si="59"/>
        <v/>
      </c>
      <c r="AB274" s="39"/>
      <c r="AC274" s="42">
        <f t="shared" si="60"/>
        <v>0</v>
      </c>
      <c r="AD274" s="42">
        <f t="shared" si="61"/>
        <v>0</v>
      </c>
      <c r="AE274" s="42">
        <f t="shared" si="62"/>
        <v>0</v>
      </c>
      <c r="AF274" s="37"/>
      <c r="AG274" s="38" t="str">
        <f t="shared" si="63"/>
        <v/>
      </c>
      <c r="AH274" s="38" t="str">
        <f t="shared" si="64"/>
        <v/>
      </c>
      <c r="AI274" s="37"/>
    </row>
    <row r="275" spans="1:35" ht="14.25" customHeight="1" x14ac:dyDescent="0.25">
      <c r="A275" s="31" t="str">
        <f t="shared" si="52"/>
        <v/>
      </c>
      <c r="B275" s="39"/>
      <c r="C275" s="39"/>
      <c r="D275" s="45" t="str">
        <f t="shared" si="53"/>
        <v/>
      </c>
      <c r="E275" s="31" t="str">
        <f t="shared" si="54"/>
        <v/>
      </c>
      <c r="F275" s="31" t="str">
        <f t="shared" si="55"/>
        <v/>
      </c>
      <c r="G275" s="37"/>
      <c r="H275" s="31" t="str">
        <f>IFERROR(VLOOKUP(G275,'Vendor Master'!$A$14:$I$213,2,FALSE()),"")</f>
        <v/>
      </c>
      <c r="I275" s="37"/>
      <c r="J275" s="41"/>
      <c r="K275" s="41"/>
      <c r="L275" s="41"/>
      <c r="M275" s="33">
        <f t="shared" si="56"/>
        <v>0</v>
      </c>
      <c r="N275" s="37"/>
      <c r="O275" s="37" t="s">
        <v>370</v>
      </c>
      <c r="P275" s="41"/>
      <c r="Q275" s="33">
        <f t="shared" si="57"/>
        <v>0</v>
      </c>
      <c r="R275" s="33">
        <f>IF(ROW()=14,0,IF(OR(G275="",I275="",D275=""),0,SUMIFS($Q$14:Q274,$G$14:G274,G275,$I$14:I274,I275,$D$14:D274,"&gt;="&amp;DATE(IF(MONTH(D275)&gt;=4,YEAR(D275),YEAR(D275)-1),4,1),$D$14:D274,"&lt;"&amp;DATE(IF(MONTH(D275)&gt;=4,YEAR(D275)+1,YEAR(D275)),4,1))))</f>
        <v>0</v>
      </c>
      <c r="S275" s="33">
        <f t="shared" si="58"/>
        <v>0</v>
      </c>
      <c r="T275" s="33">
        <f>IFERROR(VLOOKUP(I275,'Section Master'!$A$14:$J$100,6,FALSE()),0)</f>
        <v>0</v>
      </c>
      <c r="U275" s="33">
        <f>IFERROR(VLOOKUP(I275,'Section Master'!$A$14:$J$100,7,FALSE()),0)</f>
        <v>0</v>
      </c>
      <c r="V275" s="31" t="str">
        <f>IF(I275="","",IFERROR(IF(VLOOKUP(I275,'Section Master'!$A$14:$J$100,8,FALSE())="Excess over aggregate",IF(S275&gt;U275,"Threshold exceeded","Below threshold"),IF(VLOOKUP(I275,'Section Master'!$A$14:$J$100,8,FALSE())="Single or aggregate gate",IF(OR(Q275&gt;T275,S275&gt;U275),"Threshold exceeded","Below threshold"),IF(VLOOKUP(I275,'Section Master'!$A$14:$J$100,8,FALSE())="Aggregate gate",IF(S275&gt;U275,"Threshold exceeded","Below threshold"),IF(VLOOKUP(I275,'Section Master'!$A$14:$J$100,8,FALSE())="No threshold","Applicable","Manual review")))),"Manual review"))</f>
        <v/>
      </c>
      <c r="W275" s="46">
        <f>IFERROR(VLOOKUP(I275,'Section Master'!$A$14:$J$100,5,FALSE()),0)</f>
        <v>0</v>
      </c>
      <c r="X275" s="44"/>
      <c r="Y275" s="33" t="str">
        <f>IF(I275="","",IF(V275="Below threshold",0,ROUND(IF(IFERROR(VLOOKUP(I275,'Section Master'!$A$14:$J$100,8,FALSE()),"")="Excess over aggregate",MAX(0,S275-MAX(U275,R275)),Q275)*IF(X275&lt;&gt;"",X275,W275),0)))</f>
        <v/>
      </c>
      <c r="Z275" s="39"/>
      <c r="AA275" s="45" t="str">
        <f t="shared" si="59"/>
        <v/>
      </c>
      <c r="AB275" s="39"/>
      <c r="AC275" s="33">
        <f t="shared" si="60"/>
        <v>0</v>
      </c>
      <c r="AD275" s="33">
        <f t="shared" si="61"/>
        <v>0</v>
      </c>
      <c r="AE275" s="33">
        <f t="shared" si="62"/>
        <v>0</v>
      </c>
      <c r="AF275" s="37"/>
      <c r="AG275" s="31" t="str">
        <f t="shared" si="63"/>
        <v/>
      </c>
      <c r="AH275" s="31" t="str">
        <f t="shared" si="64"/>
        <v/>
      </c>
      <c r="AI275" s="37"/>
    </row>
    <row r="276" spans="1:35" ht="14.25" customHeight="1" x14ac:dyDescent="0.25">
      <c r="A276" s="38" t="str">
        <f t="shared" si="52"/>
        <v/>
      </c>
      <c r="B276" s="39"/>
      <c r="C276" s="39"/>
      <c r="D276" s="40" t="str">
        <f t="shared" si="53"/>
        <v/>
      </c>
      <c r="E276" s="38" t="str">
        <f t="shared" si="54"/>
        <v/>
      </c>
      <c r="F276" s="38" t="str">
        <f t="shared" si="55"/>
        <v/>
      </c>
      <c r="G276" s="37"/>
      <c r="H276" s="38" t="str">
        <f>IFERROR(VLOOKUP(G276,'Vendor Master'!$A$14:$I$213,2,FALSE()),"")</f>
        <v/>
      </c>
      <c r="I276" s="37"/>
      <c r="J276" s="41"/>
      <c r="K276" s="41"/>
      <c r="L276" s="41"/>
      <c r="M276" s="42">
        <f t="shared" si="56"/>
        <v>0</v>
      </c>
      <c r="N276" s="37"/>
      <c r="O276" s="37" t="s">
        <v>370</v>
      </c>
      <c r="P276" s="41"/>
      <c r="Q276" s="42">
        <f t="shared" si="57"/>
        <v>0</v>
      </c>
      <c r="R276" s="42">
        <f>IF(ROW()=14,0,IF(OR(G276="",I276="",D276=""),0,SUMIFS($Q$14:Q275,$G$14:G275,G276,$I$14:I275,I276,$D$14:D275,"&gt;="&amp;DATE(IF(MONTH(D276)&gt;=4,YEAR(D276),YEAR(D276)-1),4,1),$D$14:D275,"&lt;"&amp;DATE(IF(MONTH(D276)&gt;=4,YEAR(D276)+1,YEAR(D276)),4,1))))</f>
        <v>0</v>
      </c>
      <c r="S276" s="42">
        <f t="shared" si="58"/>
        <v>0</v>
      </c>
      <c r="T276" s="42">
        <f>IFERROR(VLOOKUP(I276,'Section Master'!$A$14:$J$100,6,FALSE()),0)</f>
        <v>0</v>
      </c>
      <c r="U276" s="42">
        <f>IFERROR(VLOOKUP(I276,'Section Master'!$A$14:$J$100,7,FALSE()),0)</f>
        <v>0</v>
      </c>
      <c r="V276" s="38" t="str">
        <f>IF(I276="","",IFERROR(IF(VLOOKUP(I276,'Section Master'!$A$14:$J$100,8,FALSE())="Excess over aggregate",IF(S276&gt;U276,"Threshold exceeded","Below threshold"),IF(VLOOKUP(I276,'Section Master'!$A$14:$J$100,8,FALSE())="Single or aggregate gate",IF(OR(Q276&gt;T276,S276&gt;U276),"Threshold exceeded","Below threshold"),IF(VLOOKUP(I276,'Section Master'!$A$14:$J$100,8,FALSE())="Aggregate gate",IF(S276&gt;U276,"Threshold exceeded","Below threshold"),IF(VLOOKUP(I276,'Section Master'!$A$14:$J$100,8,FALSE())="No threshold","Applicable","Manual review")))),"Manual review"))</f>
        <v/>
      </c>
      <c r="W276" s="43">
        <f>IFERROR(VLOOKUP(I276,'Section Master'!$A$14:$J$100,5,FALSE()),0)</f>
        <v>0</v>
      </c>
      <c r="X276" s="44"/>
      <c r="Y276" s="42" t="str">
        <f>IF(I276="","",IF(V276="Below threshold",0,ROUND(IF(IFERROR(VLOOKUP(I276,'Section Master'!$A$14:$J$100,8,FALSE()),"")="Excess over aggregate",MAX(0,S276-MAX(U276,R276)),Q276)*IF(X276&lt;&gt;"",X276,W276),0)))</f>
        <v/>
      </c>
      <c r="Z276" s="39"/>
      <c r="AA276" s="40" t="str">
        <f t="shared" si="59"/>
        <v/>
      </c>
      <c r="AB276" s="39"/>
      <c r="AC276" s="42">
        <f t="shared" si="60"/>
        <v>0</v>
      </c>
      <c r="AD276" s="42">
        <f t="shared" si="61"/>
        <v>0</v>
      </c>
      <c r="AE276" s="42">
        <f t="shared" si="62"/>
        <v>0</v>
      </c>
      <c r="AF276" s="37"/>
      <c r="AG276" s="38" t="str">
        <f t="shared" si="63"/>
        <v/>
      </c>
      <c r="AH276" s="38" t="str">
        <f t="shared" si="64"/>
        <v/>
      </c>
      <c r="AI276" s="37"/>
    </row>
    <row r="277" spans="1:35" ht="14.25" customHeight="1" x14ac:dyDescent="0.25">
      <c r="A277" s="31" t="str">
        <f t="shared" si="52"/>
        <v/>
      </c>
      <c r="B277" s="39"/>
      <c r="C277" s="39"/>
      <c r="D277" s="45" t="str">
        <f t="shared" si="53"/>
        <v/>
      </c>
      <c r="E277" s="31" t="str">
        <f t="shared" si="54"/>
        <v/>
      </c>
      <c r="F277" s="31" t="str">
        <f t="shared" si="55"/>
        <v/>
      </c>
      <c r="G277" s="37"/>
      <c r="H277" s="31" t="str">
        <f>IFERROR(VLOOKUP(G277,'Vendor Master'!$A$14:$I$213,2,FALSE()),"")</f>
        <v/>
      </c>
      <c r="I277" s="37"/>
      <c r="J277" s="41"/>
      <c r="K277" s="41"/>
      <c r="L277" s="41"/>
      <c r="M277" s="33">
        <f t="shared" si="56"/>
        <v>0</v>
      </c>
      <c r="N277" s="37"/>
      <c r="O277" s="37" t="s">
        <v>370</v>
      </c>
      <c r="P277" s="41"/>
      <c r="Q277" s="33">
        <f t="shared" si="57"/>
        <v>0</v>
      </c>
      <c r="R277" s="33">
        <f>IF(ROW()=14,0,IF(OR(G277="",I277="",D277=""),0,SUMIFS($Q$14:Q276,$G$14:G276,G277,$I$14:I276,I277,$D$14:D276,"&gt;="&amp;DATE(IF(MONTH(D277)&gt;=4,YEAR(D277),YEAR(D277)-1),4,1),$D$14:D276,"&lt;"&amp;DATE(IF(MONTH(D277)&gt;=4,YEAR(D277)+1,YEAR(D277)),4,1))))</f>
        <v>0</v>
      </c>
      <c r="S277" s="33">
        <f t="shared" si="58"/>
        <v>0</v>
      </c>
      <c r="T277" s="33">
        <f>IFERROR(VLOOKUP(I277,'Section Master'!$A$14:$J$100,6,FALSE()),0)</f>
        <v>0</v>
      </c>
      <c r="U277" s="33">
        <f>IFERROR(VLOOKUP(I277,'Section Master'!$A$14:$J$100,7,FALSE()),0)</f>
        <v>0</v>
      </c>
      <c r="V277" s="31" t="str">
        <f>IF(I277="","",IFERROR(IF(VLOOKUP(I277,'Section Master'!$A$14:$J$100,8,FALSE())="Excess over aggregate",IF(S277&gt;U277,"Threshold exceeded","Below threshold"),IF(VLOOKUP(I277,'Section Master'!$A$14:$J$100,8,FALSE())="Single or aggregate gate",IF(OR(Q277&gt;T277,S277&gt;U277),"Threshold exceeded","Below threshold"),IF(VLOOKUP(I277,'Section Master'!$A$14:$J$100,8,FALSE())="Aggregate gate",IF(S277&gt;U277,"Threshold exceeded","Below threshold"),IF(VLOOKUP(I277,'Section Master'!$A$14:$J$100,8,FALSE())="No threshold","Applicable","Manual review")))),"Manual review"))</f>
        <v/>
      </c>
      <c r="W277" s="46">
        <f>IFERROR(VLOOKUP(I277,'Section Master'!$A$14:$J$100,5,FALSE()),0)</f>
        <v>0</v>
      </c>
      <c r="X277" s="44"/>
      <c r="Y277" s="33" t="str">
        <f>IF(I277="","",IF(V277="Below threshold",0,ROUND(IF(IFERROR(VLOOKUP(I277,'Section Master'!$A$14:$J$100,8,FALSE()),"")="Excess over aggregate",MAX(0,S277-MAX(U277,R277)),Q277)*IF(X277&lt;&gt;"",X277,W277),0)))</f>
        <v/>
      </c>
      <c r="Z277" s="39"/>
      <c r="AA277" s="45" t="str">
        <f t="shared" si="59"/>
        <v/>
      </c>
      <c r="AB277" s="39"/>
      <c r="AC277" s="33">
        <f t="shared" si="60"/>
        <v>0</v>
      </c>
      <c r="AD277" s="33">
        <f t="shared" si="61"/>
        <v>0</v>
      </c>
      <c r="AE277" s="33">
        <f t="shared" si="62"/>
        <v>0</v>
      </c>
      <c r="AF277" s="37"/>
      <c r="AG277" s="31" t="str">
        <f t="shared" si="63"/>
        <v/>
      </c>
      <c r="AH277" s="31" t="str">
        <f t="shared" si="64"/>
        <v/>
      </c>
      <c r="AI277" s="37"/>
    </row>
    <row r="278" spans="1:35" ht="14.25" customHeight="1" x14ac:dyDescent="0.25">
      <c r="A278" s="38" t="str">
        <f t="shared" si="52"/>
        <v/>
      </c>
      <c r="B278" s="39"/>
      <c r="C278" s="39"/>
      <c r="D278" s="40" t="str">
        <f t="shared" si="53"/>
        <v/>
      </c>
      <c r="E278" s="38" t="str">
        <f t="shared" si="54"/>
        <v/>
      </c>
      <c r="F278" s="38" t="str">
        <f t="shared" si="55"/>
        <v/>
      </c>
      <c r="G278" s="37"/>
      <c r="H278" s="38" t="str">
        <f>IFERROR(VLOOKUP(G278,'Vendor Master'!$A$14:$I$213,2,FALSE()),"")</f>
        <v/>
      </c>
      <c r="I278" s="37"/>
      <c r="J278" s="41"/>
      <c r="K278" s="41"/>
      <c r="L278" s="41"/>
      <c r="M278" s="42">
        <f t="shared" si="56"/>
        <v>0</v>
      </c>
      <c r="N278" s="37"/>
      <c r="O278" s="37" t="s">
        <v>370</v>
      </c>
      <c r="P278" s="41"/>
      <c r="Q278" s="42">
        <f t="shared" si="57"/>
        <v>0</v>
      </c>
      <c r="R278" s="42">
        <f>IF(ROW()=14,0,IF(OR(G278="",I278="",D278=""),0,SUMIFS($Q$14:Q277,$G$14:G277,G278,$I$14:I277,I278,$D$14:D277,"&gt;="&amp;DATE(IF(MONTH(D278)&gt;=4,YEAR(D278),YEAR(D278)-1),4,1),$D$14:D277,"&lt;"&amp;DATE(IF(MONTH(D278)&gt;=4,YEAR(D278)+1,YEAR(D278)),4,1))))</f>
        <v>0</v>
      </c>
      <c r="S278" s="42">
        <f t="shared" si="58"/>
        <v>0</v>
      </c>
      <c r="T278" s="42">
        <f>IFERROR(VLOOKUP(I278,'Section Master'!$A$14:$J$100,6,FALSE()),0)</f>
        <v>0</v>
      </c>
      <c r="U278" s="42">
        <f>IFERROR(VLOOKUP(I278,'Section Master'!$A$14:$J$100,7,FALSE()),0)</f>
        <v>0</v>
      </c>
      <c r="V278" s="38" t="str">
        <f>IF(I278="","",IFERROR(IF(VLOOKUP(I278,'Section Master'!$A$14:$J$100,8,FALSE())="Excess over aggregate",IF(S278&gt;U278,"Threshold exceeded","Below threshold"),IF(VLOOKUP(I278,'Section Master'!$A$14:$J$100,8,FALSE())="Single or aggregate gate",IF(OR(Q278&gt;T278,S278&gt;U278),"Threshold exceeded","Below threshold"),IF(VLOOKUP(I278,'Section Master'!$A$14:$J$100,8,FALSE())="Aggregate gate",IF(S278&gt;U278,"Threshold exceeded","Below threshold"),IF(VLOOKUP(I278,'Section Master'!$A$14:$J$100,8,FALSE())="No threshold","Applicable","Manual review")))),"Manual review"))</f>
        <v/>
      </c>
      <c r="W278" s="43">
        <f>IFERROR(VLOOKUP(I278,'Section Master'!$A$14:$J$100,5,FALSE()),0)</f>
        <v>0</v>
      </c>
      <c r="X278" s="44"/>
      <c r="Y278" s="42" t="str">
        <f>IF(I278="","",IF(V278="Below threshold",0,ROUND(IF(IFERROR(VLOOKUP(I278,'Section Master'!$A$14:$J$100,8,FALSE()),"")="Excess over aggregate",MAX(0,S278-MAX(U278,R278)),Q278)*IF(X278&lt;&gt;"",X278,W278),0)))</f>
        <v/>
      </c>
      <c r="Z278" s="39"/>
      <c r="AA278" s="40" t="str">
        <f t="shared" si="59"/>
        <v/>
      </c>
      <c r="AB278" s="39"/>
      <c r="AC278" s="42">
        <f t="shared" si="60"/>
        <v>0</v>
      </c>
      <c r="AD278" s="42">
        <f t="shared" si="61"/>
        <v>0</v>
      </c>
      <c r="AE278" s="42">
        <f t="shared" si="62"/>
        <v>0</v>
      </c>
      <c r="AF278" s="37"/>
      <c r="AG278" s="38" t="str">
        <f t="shared" si="63"/>
        <v/>
      </c>
      <c r="AH278" s="38" t="str">
        <f t="shared" si="64"/>
        <v/>
      </c>
      <c r="AI278" s="37"/>
    </row>
    <row r="279" spans="1:35" ht="14.25" customHeight="1" x14ac:dyDescent="0.25">
      <c r="A279" s="31" t="str">
        <f t="shared" si="52"/>
        <v/>
      </c>
      <c r="B279" s="39"/>
      <c r="C279" s="39"/>
      <c r="D279" s="45" t="str">
        <f t="shared" si="53"/>
        <v/>
      </c>
      <c r="E279" s="31" t="str">
        <f t="shared" si="54"/>
        <v/>
      </c>
      <c r="F279" s="31" t="str">
        <f t="shared" si="55"/>
        <v/>
      </c>
      <c r="G279" s="37"/>
      <c r="H279" s="31" t="str">
        <f>IFERROR(VLOOKUP(G279,'Vendor Master'!$A$14:$I$213,2,FALSE()),"")</f>
        <v/>
      </c>
      <c r="I279" s="37"/>
      <c r="J279" s="41"/>
      <c r="K279" s="41"/>
      <c r="L279" s="41"/>
      <c r="M279" s="33">
        <f t="shared" si="56"/>
        <v>0</v>
      </c>
      <c r="N279" s="37"/>
      <c r="O279" s="37" t="s">
        <v>370</v>
      </c>
      <c r="P279" s="41"/>
      <c r="Q279" s="33">
        <f t="shared" si="57"/>
        <v>0</v>
      </c>
      <c r="R279" s="33">
        <f>IF(ROW()=14,0,IF(OR(G279="",I279="",D279=""),0,SUMIFS($Q$14:Q278,$G$14:G278,G279,$I$14:I278,I279,$D$14:D278,"&gt;="&amp;DATE(IF(MONTH(D279)&gt;=4,YEAR(D279),YEAR(D279)-1),4,1),$D$14:D278,"&lt;"&amp;DATE(IF(MONTH(D279)&gt;=4,YEAR(D279)+1,YEAR(D279)),4,1))))</f>
        <v>0</v>
      </c>
      <c r="S279" s="33">
        <f t="shared" si="58"/>
        <v>0</v>
      </c>
      <c r="T279" s="33">
        <f>IFERROR(VLOOKUP(I279,'Section Master'!$A$14:$J$100,6,FALSE()),0)</f>
        <v>0</v>
      </c>
      <c r="U279" s="33">
        <f>IFERROR(VLOOKUP(I279,'Section Master'!$A$14:$J$100,7,FALSE()),0)</f>
        <v>0</v>
      </c>
      <c r="V279" s="31" t="str">
        <f>IF(I279="","",IFERROR(IF(VLOOKUP(I279,'Section Master'!$A$14:$J$100,8,FALSE())="Excess over aggregate",IF(S279&gt;U279,"Threshold exceeded","Below threshold"),IF(VLOOKUP(I279,'Section Master'!$A$14:$J$100,8,FALSE())="Single or aggregate gate",IF(OR(Q279&gt;T279,S279&gt;U279),"Threshold exceeded","Below threshold"),IF(VLOOKUP(I279,'Section Master'!$A$14:$J$100,8,FALSE())="Aggregate gate",IF(S279&gt;U279,"Threshold exceeded","Below threshold"),IF(VLOOKUP(I279,'Section Master'!$A$14:$J$100,8,FALSE())="No threshold","Applicable","Manual review")))),"Manual review"))</f>
        <v/>
      </c>
      <c r="W279" s="46">
        <f>IFERROR(VLOOKUP(I279,'Section Master'!$A$14:$J$100,5,FALSE()),0)</f>
        <v>0</v>
      </c>
      <c r="X279" s="44"/>
      <c r="Y279" s="33" t="str">
        <f>IF(I279="","",IF(V279="Below threshold",0,ROUND(IF(IFERROR(VLOOKUP(I279,'Section Master'!$A$14:$J$100,8,FALSE()),"")="Excess over aggregate",MAX(0,S279-MAX(U279,R279)),Q279)*IF(X279&lt;&gt;"",X279,W279),0)))</f>
        <v/>
      </c>
      <c r="Z279" s="39"/>
      <c r="AA279" s="45" t="str">
        <f t="shared" si="59"/>
        <v/>
      </c>
      <c r="AB279" s="39"/>
      <c r="AC279" s="33">
        <f t="shared" si="60"/>
        <v>0</v>
      </c>
      <c r="AD279" s="33">
        <f t="shared" si="61"/>
        <v>0</v>
      </c>
      <c r="AE279" s="33">
        <f t="shared" si="62"/>
        <v>0</v>
      </c>
      <c r="AF279" s="37"/>
      <c r="AG279" s="31" t="str">
        <f t="shared" si="63"/>
        <v/>
      </c>
      <c r="AH279" s="31" t="str">
        <f t="shared" si="64"/>
        <v/>
      </c>
      <c r="AI279" s="37"/>
    </row>
    <row r="280" spans="1:35" ht="14.25" customHeight="1" x14ac:dyDescent="0.25">
      <c r="A280" s="38" t="str">
        <f t="shared" si="52"/>
        <v/>
      </c>
      <c r="B280" s="39"/>
      <c r="C280" s="39"/>
      <c r="D280" s="40" t="str">
        <f t="shared" si="53"/>
        <v/>
      </c>
      <c r="E280" s="38" t="str">
        <f t="shared" si="54"/>
        <v/>
      </c>
      <c r="F280" s="38" t="str">
        <f t="shared" si="55"/>
        <v/>
      </c>
      <c r="G280" s="37"/>
      <c r="H280" s="38" t="str">
        <f>IFERROR(VLOOKUP(G280,'Vendor Master'!$A$14:$I$213,2,FALSE()),"")</f>
        <v/>
      </c>
      <c r="I280" s="37"/>
      <c r="J280" s="41"/>
      <c r="K280" s="41"/>
      <c r="L280" s="41"/>
      <c r="M280" s="42">
        <f t="shared" si="56"/>
        <v>0</v>
      </c>
      <c r="N280" s="37"/>
      <c r="O280" s="37" t="s">
        <v>370</v>
      </c>
      <c r="P280" s="41"/>
      <c r="Q280" s="42">
        <f t="shared" si="57"/>
        <v>0</v>
      </c>
      <c r="R280" s="42">
        <f>IF(ROW()=14,0,IF(OR(G280="",I280="",D280=""),0,SUMIFS($Q$14:Q279,$G$14:G279,G280,$I$14:I279,I280,$D$14:D279,"&gt;="&amp;DATE(IF(MONTH(D280)&gt;=4,YEAR(D280),YEAR(D280)-1),4,1),$D$14:D279,"&lt;"&amp;DATE(IF(MONTH(D280)&gt;=4,YEAR(D280)+1,YEAR(D280)),4,1))))</f>
        <v>0</v>
      </c>
      <c r="S280" s="42">
        <f t="shared" si="58"/>
        <v>0</v>
      </c>
      <c r="T280" s="42">
        <f>IFERROR(VLOOKUP(I280,'Section Master'!$A$14:$J$100,6,FALSE()),0)</f>
        <v>0</v>
      </c>
      <c r="U280" s="42">
        <f>IFERROR(VLOOKUP(I280,'Section Master'!$A$14:$J$100,7,FALSE()),0)</f>
        <v>0</v>
      </c>
      <c r="V280" s="38" t="str">
        <f>IF(I280="","",IFERROR(IF(VLOOKUP(I280,'Section Master'!$A$14:$J$100,8,FALSE())="Excess over aggregate",IF(S280&gt;U280,"Threshold exceeded","Below threshold"),IF(VLOOKUP(I280,'Section Master'!$A$14:$J$100,8,FALSE())="Single or aggregate gate",IF(OR(Q280&gt;T280,S280&gt;U280),"Threshold exceeded","Below threshold"),IF(VLOOKUP(I280,'Section Master'!$A$14:$J$100,8,FALSE())="Aggregate gate",IF(S280&gt;U280,"Threshold exceeded","Below threshold"),IF(VLOOKUP(I280,'Section Master'!$A$14:$J$100,8,FALSE())="No threshold","Applicable","Manual review")))),"Manual review"))</f>
        <v/>
      </c>
      <c r="W280" s="43">
        <f>IFERROR(VLOOKUP(I280,'Section Master'!$A$14:$J$100,5,FALSE()),0)</f>
        <v>0</v>
      </c>
      <c r="X280" s="44"/>
      <c r="Y280" s="42" t="str">
        <f>IF(I280="","",IF(V280="Below threshold",0,ROUND(IF(IFERROR(VLOOKUP(I280,'Section Master'!$A$14:$J$100,8,FALSE()),"")="Excess over aggregate",MAX(0,S280-MAX(U280,R280)),Q280)*IF(X280&lt;&gt;"",X280,W280),0)))</f>
        <v/>
      </c>
      <c r="Z280" s="39"/>
      <c r="AA280" s="40" t="str">
        <f t="shared" si="59"/>
        <v/>
      </c>
      <c r="AB280" s="39"/>
      <c r="AC280" s="42">
        <f t="shared" si="60"/>
        <v>0</v>
      </c>
      <c r="AD280" s="42">
        <f t="shared" si="61"/>
        <v>0</v>
      </c>
      <c r="AE280" s="42">
        <f t="shared" si="62"/>
        <v>0</v>
      </c>
      <c r="AF280" s="37"/>
      <c r="AG280" s="38" t="str">
        <f t="shared" si="63"/>
        <v/>
      </c>
      <c r="AH280" s="38" t="str">
        <f t="shared" si="64"/>
        <v/>
      </c>
      <c r="AI280" s="37"/>
    </row>
    <row r="281" spans="1:35" ht="14.25" customHeight="1" x14ac:dyDescent="0.25">
      <c r="A281" s="31" t="str">
        <f t="shared" si="52"/>
        <v/>
      </c>
      <c r="B281" s="39"/>
      <c r="C281" s="39"/>
      <c r="D281" s="45" t="str">
        <f t="shared" si="53"/>
        <v/>
      </c>
      <c r="E281" s="31" t="str">
        <f t="shared" si="54"/>
        <v/>
      </c>
      <c r="F281" s="31" t="str">
        <f t="shared" si="55"/>
        <v/>
      </c>
      <c r="G281" s="37"/>
      <c r="H281" s="31" t="str">
        <f>IFERROR(VLOOKUP(G281,'Vendor Master'!$A$14:$I$213,2,FALSE()),"")</f>
        <v/>
      </c>
      <c r="I281" s="37"/>
      <c r="J281" s="41"/>
      <c r="K281" s="41"/>
      <c r="L281" s="41"/>
      <c r="M281" s="33">
        <f t="shared" si="56"/>
        <v>0</v>
      </c>
      <c r="N281" s="37"/>
      <c r="O281" s="37" t="s">
        <v>370</v>
      </c>
      <c r="P281" s="41"/>
      <c r="Q281" s="33">
        <f t="shared" si="57"/>
        <v>0</v>
      </c>
      <c r="R281" s="33">
        <f>IF(ROW()=14,0,IF(OR(G281="",I281="",D281=""),0,SUMIFS($Q$14:Q280,$G$14:G280,G281,$I$14:I280,I281,$D$14:D280,"&gt;="&amp;DATE(IF(MONTH(D281)&gt;=4,YEAR(D281),YEAR(D281)-1),4,1),$D$14:D280,"&lt;"&amp;DATE(IF(MONTH(D281)&gt;=4,YEAR(D281)+1,YEAR(D281)),4,1))))</f>
        <v>0</v>
      </c>
      <c r="S281" s="33">
        <f t="shared" si="58"/>
        <v>0</v>
      </c>
      <c r="T281" s="33">
        <f>IFERROR(VLOOKUP(I281,'Section Master'!$A$14:$J$100,6,FALSE()),0)</f>
        <v>0</v>
      </c>
      <c r="U281" s="33">
        <f>IFERROR(VLOOKUP(I281,'Section Master'!$A$14:$J$100,7,FALSE()),0)</f>
        <v>0</v>
      </c>
      <c r="V281" s="31" t="str">
        <f>IF(I281="","",IFERROR(IF(VLOOKUP(I281,'Section Master'!$A$14:$J$100,8,FALSE())="Excess over aggregate",IF(S281&gt;U281,"Threshold exceeded","Below threshold"),IF(VLOOKUP(I281,'Section Master'!$A$14:$J$100,8,FALSE())="Single or aggregate gate",IF(OR(Q281&gt;T281,S281&gt;U281),"Threshold exceeded","Below threshold"),IF(VLOOKUP(I281,'Section Master'!$A$14:$J$100,8,FALSE())="Aggregate gate",IF(S281&gt;U281,"Threshold exceeded","Below threshold"),IF(VLOOKUP(I281,'Section Master'!$A$14:$J$100,8,FALSE())="No threshold","Applicable","Manual review")))),"Manual review"))</f>
        <v/>
      </c>
      <c r="W281" s="46">
        <f>IFERROR(VLOOKUP(I281,'Section Master'!$A$14:$J$100,5,FALSE()),0)</f>
        <v>0</v>
      </c>
      <c r="X281" s="44"/>
      <c r="Y281" s="33" t="str">
        <f>IF(I281="","",IF(V281="Below threshold",0,ROUND(IF(IFERROR(VLOOKUP(I281,'Section Master'!$A$14:$J$100,8,FALSE()),"")="Excess over aggregate",MAX(0,S281-MAX(U281,R281)),Q281)*IF(X281&lt;&gt;"",X281,W281),0)))</f>
        <v/>
      </c>
      <c r="Z281" s="39"/>
      <c r="AA281" s="45" t="str">
        <f t="shared" si="59"/>
        <v/>
      </c>
      <c r="AB281" s="39"/>
      <c r="AC281" s="33">
        <f t="shared" si="60"/>
        <v>0</v>
      </c>
      <c r="AD281" s="33">
        <f t="shared" si="61"/>
        <v>0</v>
      </c>
      <c r="AE281" s="33">
        <f t="shared" si="62"/>
        <v>0</v>
      </c>
      <c r="AF281" s="37"/>
      <c r="AG281" s="31" t="str">
        <f t="shared" si="63"/>
        <v/>
      </c>
      <c r="AH281" s="31" t="str">
        <f t="shared" si="64"/>
        <v/>
      </c>
      <c r="AI281" s="37"/>
    </row>
    <row r="282" spans="1:35" ht="14.25" customHeight="1" x14ac:dyDescent="0.25">
      <c r="A282" s="38" t="str">
        <f t="shared" si="52"/>
        <v/>
      </c>
      <c r="B282" s="39"/>
      <c r="C282" s="39"/>
      <c r="D282" s="40" t="str">
        <f t="shared" si="53"/>
        <v/>
      </c>
      <c r="E282" s="38" t="str">
        <f t="shared" si="54"/>
        <v/>
      </c>
      <c r="F282" s="38" t="str">
        <f t="shared" si="55"/>
        <v/>
      </c>
      <c r="G282" s="37"/>
      <c r="H282" s="38" t="str">
        <f>IFERROR(VLOOKUP(G282,'Vendor Master'!$A$14:$I$213,2,FALSE()),"")</f>
        <v/>
      </c>
      <c r="I282" s="37"/>
      <c r="J282" s="41"/>
      <c r="K282" s="41"/>
      <c r="L282" s="41"/>
      <c r="M282" s="42">
        <f t="shared" si="56"/>
        <v>0</v>
      </c>
      <c r="N282" s="37"/>
      <c r="O282" s="37" t="s">
        <v>370</v>
      </c>
      <c r="P282" s="41"/>
      <c r="Q282" s="42">
        <f t="shared" si="57"/>
        <v>0</v>
      </c>
      <c r="R282" s="42">
        <f>IF(ROW()=14,0,IF(OR(G282="",I282="",D282=""),0,SUMIFS($Q$14:Q281,$G$14:G281,G282,$I$14:I281,I282,$D$14:D281,"&gt;="&amp;DATE(IF(MONTH(D282)&gt;=4,YEAR(D282),YEAR(D282)-1),4,1),$D$14:D281,"&lt;"&amp;DATE(IF(MONTH(D282)&gt;=4,YEAR(D282)+1,YEAR(D282)),4,1))))</f>
        <v>0</v>
      </c>
      <c r="S282" s="42">
        <f t="shared" si="58"/>
        <v>0</v>
      </c>
      <c r="T282" s="42">
        <f>IFERROR(VLOOKUP(I282,'Section Master'!$A$14:$J$100,6,FALSE()),0)</f>
        <v>0</v>
      </c>
      <c r="U282" s="42">
        <f>IFERROR(VLOOKUP(I282,'Section Master'!$A$14:$J$100,7,FALSE()),0)</f>
        <v>0</v>
      </c>
      <c r="V282" s="38" t="str">
        <f>IF(I282="","",IFERROR(IF(VLOOKUP(I282,'Section Master'!$A$14:$J$100,8,FALSE())="Excess over aggregate",IF(S282&gt;U282,"Threshold exceeded","Below threshold"),IF(VLOOKUP(I282,'Section Master'!$A$14:$J$100,8,FALSE())="Single or aggregate gate",IF(OR(Q282&gt;T282,S282&gt;U282),"Threshold exceeded","Below threshold"),IF(VLOOKUP(I282,'Section Master'!$A$14:$J$100,8,FALSE())="Aggregate gate",IF(S282&gt;U282,"Threshold exceeded","Below threshold"),IF(VLOOKUP(I282,'Section Master'!$A$14:$J$100,8,FALSE())="No threshold","Applicable","Manual review")))),"Manual review"))</f>
        <v/>
      </c>
      <c r="W282" s="43">
        <f>IFERROR(VLOOKUP(I282,'Section Master'!$A$14:$J$100,5,FALSE()),0)</f>
        <v>0</v>
      </c>
      <c r="X282" s="44"/>
      <c r="Y282" s="42" t="str">
        <f>IF(I282="","",IF(V282="Below threshold",0,ROUND(IF(IFERROR(VLOOKUP(I282,'Section Master'!$A$14:$J$100,8,FALSE()),"")="Excess over aggregate",MAX(0,S282-MAX(U282,R282)),Q282)*IF(X282&lt;&gt;"",X282,W282),0)))</f>
        <v/>
      </c>
      <c r="Z282" s="39"/>
      <c r="AA282" s="40" t="str">
        <f t="shared" si="59"/>
        <v/>
      </c>
      <c r="AB282" s="39"/>
      <c r="AC282" s="42">
        <f t="shared" si="60"/>
        <v>0</v>
      </c>
      <c r="AD282" s="42">
        <f t="shared" si="61"/>
        <v>0</v>
      </c>
      <c r="AE282" s="42">
        <f t="shared" si="62"/>
        <v>0</v>
      </c>
      <c r="AF282" s="37"/>
      <c r="AG282" s="38" t="str">
        <f t="shared" si="63"/>
        <v/>
      </c>
      <c r="AH282" s="38" t="str">
        <f t="shared" si="64"/>
        <v/>
      </c>
      <c r="AI282" s="37"/>
    </row>
    <row r="283" spans="1:35" ht="14.25" customHeight="1" x14ac:dyDescent="0.25">
      <c r="A283" s="31" t="str">
        <f t="shared" si="52"/>
        <v/>
      </c>
      <c r="B283" s="39"/>
      <c r="C283" s="39"/>
      <c r="D283" s="45" t="str">
        <f t="shared" si="53"/>
        <v/>
      </c>
      <c r="E283" s="31" t="str">
        <f t="shared" si="54"/>
        <v/>
      </c>
      <c r="F283" s="31" t="str">
        <f t="shared" si="55"/>
        <v/>
      </c>
      <c r="G283" s="37"/>
      <c r="H283" s="31" t="str">
        <f>IFERROR(VLOOKUP(G283,'Vendor Master'!$A$14:$I$213,2,FALSE()),"")</f>
        <v/>
      </c>
      <c r="I283" s="37"/>
      <c r="J283" s="41"/>
      <c r="K283" s="41"/>
      <c r="L283" s="41"/>
      <c r="M283" s="33">
        <f t="shared" si="56"/>
        <v>0</v>
      </c>
      <c r="N283" s="37"/>
      <c r="O283" s="37" t="s">
        <v>370</v>
      </c>
      <c r="P283" s="41"/>
      <c r="Q283" s="33">
        <f t="shared" si="57"/>
        <v>0</v>
      </c>
      <c r="R283" s="33">
        <f>IF(ROW()=14,0,IF(OR(G283="",I283="",D283=""),0,SUMIFS($Q$14:Q282,$G$14:G282,G283,$I$14:I282,I283,$D$14:D282,"&gt;="&amp;DATE(IF(MONTH(D283)&gt;=4,YEAR(D283),YEAR(D283)-1),4,1),$D$14:D282,"&lt;"&amp;DATE(IF(MONTH(D283)&gt;=4,YEAR(D283)+1,YEAR(D283)),4,1))))</f>
        <v>0</v>
      </c>
      <c r="S283" s="33">
        <f t="shared" si="58"/>
        <v>0</v>
      </c>
      <c r="T283" s="33">
        <f>IFERROR(VLOOKUP(I283,'Section Master'!$A$14:$J$100,6,FALSE()),0)</f>
        <v>0</v>
      </c>
      <c r="U283" s="33">
        <f>IFERROR(VLOOKUP(I283,'Section Master'!$A$14:$J$100,7,FALSE()),0)</f>
        <v>0</v>
      </c>
      <c r="V283" s="31" t="str">
        <f>IF(I283="","",IFERROR(IF(VLOOKUP(I283,'Section Master'!$A$14:$J$100,8,FALSE())="Excess over aggregate",IF(S283&gt;U283,"Threshold exceeded","Below threshold"),IF(VLOOKUP(I283,'Section Master'!$A$14:$J$100,8,FALSE())="Single or aggregate gate",IF(OR(Q283&gt;T283,S283&gt;U283),"Threshold exceeded","Below threshold"),IF(VLOOKUP(I283,'Section Master'!$A$14:$J$100,8,FALSE())="Aggregate gate",IF(S283&gt;U283,"Threshold exceeded","Below threshold"),IF(VLOOKUP(I283,'Section Master'!$A$14:$J$100,8,FALSE())="No threshold","Applicable","Manual review")))),"Manual review"))</f>
        <v/>
      </c>
      <c r="W283" s="46">
        <f>IFERROR(VLOOKUP(I283,'Section Master'!$A$14:$J$100,5,FALSE()),0)</f>
        <v>0</v>
      </c>
      <c r="X283" s="44"/>
      <c r="Y283" s="33" t="str">
        <f>IF(I283="","",IF(V283="Below threshold",0,ROUND(IF(IFERROR(VLOOKUP(I283,'Section Master'!$A$14:$J$100,8,FALSE()),"")="Excess over aggregate",MAX(0,S283-MAX(U283,R283)),Q283)*IF(X283&lt;&gt;"",X283,W283),0)))</f>
        <v/>
      </c>
      <c r="Z283" s="39"/>
      <c r="AA283" s="45" t="str">
        <f t="shared" si="59"/>
        <v/>
      </c>
      <c r="AB283" s="39"/>
      <c r="AC283" s="33">
        <f t="shared" si="60"/>
        <v>0</v>
      </c>
      <c r="AD283" s="33">
        <f t="shared" si="61"/>
        <v>0</v>
      </c>
      <c r="AE283" s="33">
        <f t="shared" si="62"/>
        <v>0</v>
      </c>
      <c r="AF283" s="37"/>
      <c r="AG283" s="31" t="str">
        <f t="shared" si="63"/>
        <v/>
      </c>
      <c r="AH283" s="31" t="str">
        <f t="shared" si="64"/>
        <v/>
      </c>
      <c r="AI283" s="37"/>
    </row>
    <row r="284" spans="1:35" ht="14.25" customHeight="1" x14ac:dyDescent="0.25">
      <c r="A284" s="38" t="str">
        <f t="shared" si="52"/>
        <v/>
      </c>
      <c r="B284" s="39"/>
      <c r="C284" s="39"/>
      <c r="D284" s="40" t="str">
        <f t="shared" si="53"/>
        <v/>
      </c>
      <c r="E284" s="38" t="str">
        <f t="shared" si="54"/>
        <v/>
      </c>
      <c r="F284" s="38" t="str">
        <f t="shared" si="55"/>
        <v/>
      </c>
      <c r="G284" s="37"/>
      <c r="H284" s="38" t="str">
        <f>IFERROR(VLOOKUP(G284,'Vendor Master'!$A$14:$I$213,2,FALSE()),"")</f>
        <v/>
      </c>
      <c r="I284" s="37"/>
      <c r="J284" s="41"/>
      <c r="K284" s="41"/>
      <c r="L284" s="41"/>
      <c r="M284" s="42">
        <f t="shared" si="56"/>
        <v>0</v>
      </c>
      <c r="N284" s="37"/>
      <c r="O284" s="37" t="s">
        <v>370</v>
      </c>
      <c r="P284" s="41"/>
      <c r="Q284" s="42">
        <f t="shared" si="57"/>
        <v>0</v>
      </c>
      <c r="R284" s="42">
        <f>IF(ROW()=14,0,IF(OR(G284="",I284="",D284=""),0,SUMIFS($Q$14:Q283,$G$14:G283,G284,$I$14:I283,I284,$D$14:D283,"&gt;="&amp;DATE(IF(MONTH(D284)&gt;=4,YEAR(D284),YEAR(D284)-1),4,1),$D$14:D283,"&lt;"&amp;DATE(IF(MONTH(D284)&gt;=4,YEAR(D284)+1,YEAR(D284)),4,1))))</f>
        <v>0</v>
      </c>
      <c r="S284" s="42">
        <f t="shared" si="58"/>
        <v>0</v>
      </c>
      <c r="T284" s="42">
        <f>IFERROR(VLOOKUP(I284,'Section Master'!$A$14:$J$100,6,FALSE()),0)</f>
        <v>0</v>
      </c>
      <c r="U284" s="42">
        <f>IFERROR(VLOOKUP(I284,'Section Master'!$A$14:$J$100,7,FALSE()),0)</f>
        <v>0</v>
      </c>
      <c r="V284" s="38" t="str">
        <f>IF(I284="","",IFERROR(IF(VLOOKUP(I284,'Section Master'!$A$14:$J$100,8,FALSE())="Excess over aggregate",IF(S284&gt;U284,"Threshold exceeded","Below threshold"),IF(VLOOKUP(I284,'Section Master'!$A$14:$J$100,8,FALSE())="Single or aggregate gate",IF(OR(Q284&gt;T284,S284&gt;U284),"Threshold exceeded","Below threshold"),IF(VLOOKUP(I284,'Section Master'!$A$14:$J$100,8,FALSE())="Aggregate gate",IF(S284&gt;U284,"Threshold exceeded","Below threshold"),IF(VLOOKUP(I284,'Section Master'!$A$14:$J$100,8,FALSE())="No threshold","Applicable","Manual review")))),"Manual review"))</f>
        <v/>
      </c>
      <c r="W284" s="43">
        <f>IFERROR(VLOOKUP(I284,'Section Master'!$A$14:$J$100,5,FALSE()),0)</f>
        <v>0</v>
      </c>
      <c r="X284" s="44"/>
      <c r="Y284" s="42" t="str">
        <f>IF(I284="","",IF(V284="Below threshold",0,ROUND(IF(IFERROR(VLOOKUP(I284,'Section Master'!$A$14:$J$100,8,FALSE()),"")="Excess over aggregate",MAX(0,S284-MAX(U284,R284)),Q284)*IF(X284&lt;&gt;"",X284,W284),0)))</f>
        <v/>
      </c>
      <c r="Z284" s="39"/>
      <c r="AA284" s="40" t="str">
        <f t="shared" si="59"/>
        <v/>
      </c>
      <c r="AB284" s="39"/>
      <c r="AC284" s="42">
        <f t="shared" si="60"/>
        <v>0</v>
      </c>
      <c r="AD284" s="42">
        <f t="shared" si="61"/>
        <v>0</v>
      </c>
      <c r="AE284" s="42">
        <f t="shared" si="62"/>
        <v>0</v>
      </c>
      <c r="AF284" s="37"/>
      <c r="AG284" s="38" t="str">
        <f t="shared" si="63"/>
        <v/>
      </c>
      <c r="AH284" s="38" t="str">
        <f t="shared" si="64"/>
        <v/>
      </c>
      <c r="AI284" s="37"/>
    </row>
    <row r="285" spans="1:35" ht="14.25" customHeight="1" x14ac:dyDescent="0.25">
      <c r="A285" s="31" t="str">
        <f t="shared" si="52"/>
        <v/>
      </c>
      <c r="B285" s="39"/>
      <c r="C285" s="39"/>
      <c r="D285" s="45" t="str">
        <f t="shared" si="53"/>
        <v/>
      </c>
      <c r="E285" s="31" t="str">
        <f t="shared" si="54"/>
        <v/>
      </c>
      <c r="F285" s="31" t="str">
        <f t="shared" si="55"/>
        <v/>
      </c>
      <c r="G285" s="37"/>
      <c r="H285" s="31" t="str">
        <f>IFERROR(VLOOKUP(G285,'Vendor Master'!$A$14:$I$213,2,FALSE()),"")</f>
        <v/>
      </c>
      <c r="I285" s="37"/>
      <c r="J285" s="41"/>
      <c r="K285" s="41"/>
      <c r="L285" s="41"/>
      <c r="M285" s="33">
        <f t="shared" si="56"/>
        <v>0</v>
      </c>
      <c r="N285" s="37"/>
      <c r="O285" s="37" t="s">
        <v>370</v>
      </c>
      <c r="P285" s="41"/>
      <c r="Q285" s="33">
        <f t="shared" si="57"/>
        <v>0</v>
      </c>
      <c r="R285" s="33">
        <f>IF(ROW()=14,0,IF(OR(G285="",I285="",D285=""),0,SUMIFS($Q$14:Q284,$G$14:G284,G285,$I$14:I284,I285,$D$14:D284,"&gt;="&amp;DATE(IF(MONTH(D285)&gt;=4,YEAR(D285),YEAR(D285)-1),4,1),$D$14:D284,"&lt;"&amp;DATE(IF(MONTH(D285)&gt;=4,YEAR(D285)+1,YEAR(D285)),4,1))))</f>
        <v>0</v>
      </c>
      <c r="S285" s="33">
        <f t="shared" si="58"/>
        <v>0</v>
      </c>
      <c r="T285" s="33">
        <f>IFERROR(VLOOKUP(I285,'Section Master'!$A$14:$J$100,6,FALSE()),0)</f>
        <v>0</v>
      </c>
      <c r="U285" s="33">
        <f>IFERROR(VLOOKUP(I285,'Section Master'!$A$14:$J$100,7,FALSE()),0)</f>
        <v>0</v>
      </c>
      <c r="V285" s="31" t="str">
        <f>IF(I285="","",IFERROR(IF(VLOOKUP(I285,'Section Master'!$A$14:$J$100,8,FALSE())="Excess over aggregate",IF(S285&gt;U285,"Threshold exceeded","Below threshold"),IF(VLOOKUP(I285,'Section Master'!$A$14:$J$100,8,FALSE())="Single or aggregate gate",IF(OR(Q285&gt;T285,S285&gt;U285),"Threshold exceeded","Below threshold"),IF(VLOOKUP(I285,'Section Master'!$A$14:$J$100,8,FALSE())="Aggregate gate",IF(S285&gt;U285,"Threshold exceeded","Below threshold"),IF(VLOOKUP(I285,'Section Master'!$A$14:$J$100,8,FALSE())="No threshold","Applicable","Manual review")))),"Manual review"))</f>
        <v/>
      </c>
      <c r="W285" s="46">
        <f>IFERROR(VLOOKUP(I285,'Section Master'!$A$14:$J$100,5,FALSE()),0)</f>
        <v>0</v>
      </c>
      <c r="X285" s="44"/>
      <c r="Y285" s="33" t="str">
        <f>IF(I285="","",IF(V285="Below threshold",0,ROUND(IF(IFERROR(VLOOKUP(I285,'Section Master'!$A$14:$J$100,8,FALSE()),"")="Excess over aggregate",MAX(0,S285-MAX(U285,R285)),Q285)*IF(X285&lt;&gt;"",X285,W285),0)))</f>
        <v/>
      </c>
      <c r="Z285" s="39"/>
      <c r="AA285" s="45" t="str">
        <f t="shared" si="59"/>
        <v/>
      </c>
      <c r="AB285" s="39"/>
      <c r="AC285" s="33">
        <f t="shared" si="60"/>
        <v>0</v>
      </c>
      <c r="AD285" s="33">
        <f t="shared" si="61"/>
        <v>0</v>
      </c>
      <c r="AE285" s="33">
        <f t="shared" si="62"/>
        <v>0</v>
      </c>
      <c r="AF285" s="37"/>
      <c r="AG285" s="31" t="str">
        <f t="shared" si="63"/>
        <v/>
      </c>
      <c r="AH285" s="31" t="str">
        <f t="shared" si="64"/>
        <v/>
      </c>
      <c r="AI285" s="37"/>
    </row>
    <row r="286" spans="1:35" ht="14.25" customHeight="1" x14ac:dyDescent="0.25">
      <c r="A286" s="38" t="str">
        <f t="shared" si="52"/>
        <v/>
      </c>
      <c r="B286" s="39"/>
      <c r="C286" s="39"/>
      <c r="D286" s="40" t="str">
        <f t="shared" si="53"/>
        <v/>
      </c>
      <c r="E286" s="38" t="str">
        <f t="shared" si="54"/>
        <v/>
      </c>
      <c r="F286" s="38" t="str">
        <f t="shared" si="55"/>
        <v/>
      </c>
      <c r="G286" s="37"/>
      <c r="H286" s="38" t="str">
        <f>IFERROR(VLOOKUP(G286,'Vendor Master'!$A$14:$I$213,2,FALSE()),"")</f>
        <v/>
      </c>
      <c r="I286" s="37"/>
      <c r="J286" s="41"/>
      <c r="K286" s="41"/>
      <c r="L286" s="41"/>
      <c r="M286" s="42">
        <f t="shared" si="56"/>
        <v>0</v>
      </c>
      <c r="N286" s="37"/>
      <c r="O286" s="37" t="s">
        <v>370</v>
      </c>
      <c r="P286" s="41"/>
      <c r="Q286" s="42">
        <f t="shared" si="57"/>
        <v>0</v>
      </c>
      <c r="R286" s="42">
        <f>IF(ROW()=14,0,IF(OR(G286="",I286="",D286=""),0,SUMIFS($Q$14:Q285,$G$14:G285,G286,$I$14:I285,I286,$D$14:D285,"&gt;="&amp;DATE(IF(MONTH(D286)&gt;=4,YEAR(D286),YEAR(D286)-1),4,1),$D$14:D285,"&lt;"&amp;DATE(IF(MONTH(D286)&gt;=4,YEAR(D286)+1,YEAR(D286)),4,1))))</f>
        <v>0</v>
      </c>
      <c r="S286" s="42">
        <f t="shared" si="58"/>
        <v>0</v>
      </c>
      <c r="T286" s="42">
        <f>IFERROR(VLOOKUP(I286,'Section Master'!$A$14:$J$100,6,FALSE()),0)</f>
        <v>0</v>
      </c>
      <c r="U286" s="42">
        <f>IFERROR(VLOOKUP(I286,'Section Master'!$A$14:$J$100,7,FALSE()),0)</f>
        <v>0</v>
      </c>
      <c r="V286" s="38" t="str">
        <f>IF(I286="","",IFERROR(IF(VLOOKUP(I286,'Section Master'!$A$14:$J$100,8,FALSE())="Excess over aggregate",IF(S286&gt;U286,"Threshold exceeded","Below threshold"),IF(VLOOKUP(I286,'Section Master'!$A$14:$J$100,8,FALSE())="Single or aggregate gate",IF(OR(Q286&gt;T286,S286&gt;U286),"Threshold exceeded","Below threshold"),IF(VLOOKUP(I286,'Section Master'!$A$14:$J$100,8,FALSE())="Aggregate gate",IF(S286&gt;U286,"Threshold exceeded","Below threshold"),IF(VLOOKUP(I286,'Section Master'!$A$14:$J$100,8,FALSE())="No threshold","Applicable","Manual review")))),"Manual review"))</f>
        <v/>
      </c>
      <c r="W286" s="43">
        <f>IFERROR(VLOOKUP(I286,'Section Master'!$A$14:$J$100,5,FALSE()),0)</f>
        <v>0</v>
      </c>
      <c r="X286" s="44"/>
      <c r="Y286" s="42" t="str">
        <f>IF(I286="","",IF(V286="Below threshold",0,ROUND(IF(IFERROR(VLOOKUP(I286,'Section Master'!$A$14:$J$100,8,FALSE()),"")="Excess over aggregate",MAX(0,S286-MAX(U286,R286)),Q286)*IF(X286&lt;&gt;"",X286,W286),0)))</f>
        <v/>
      </c>
      <c r="Z286" s="39"/>
      <c r="AA286" s="40" t="str">
        <f t="shared" si="59"/>
        <v/>
      </c>
      <c r="AB286" s="39"/>
      <c r="AC286" s="42">
        <f t="shared" si="60"/>
        <v>0</v>
      </c>
      <c r="AD286" s="42">
        <f t="shared" si="61"/>
        <v>0</v>
      </c>
      <c r="AE286" s="42">
        <f t="shared" si="62"/>
        <v>0</v>
      </c>
      <c r="AF286" s="37"/>
      <c r="AG286" s="38" t="str">
        <f t="shared" si="63"/>
        <v/>
      </c>
      <c r="AH286" s="38" t="str">
        <f t="shared" si="64"/>
        <v/>
      </c>
      <c r="AI286" s="37"/>
    </row>
    <row r="287" spans="1:35" ht="14.25" customHeight="1" x14ac:dyDescent="0.25">
      <c r="A287" s="31" t="str">
        <f t="shared" si="52"/>
        <v/>
      </c>
      <c r="B287" s="39"/>
      <c r="C287" s="39"/>
      <c r="D287" s="45" t="str">
        <f t="shared" si="53"/>
        <v/>
      </c>
      <c r="E287" s="31" t="str">
        <f t="shared" si="54"/>
        <v/>
      </c>
      <c r="F287" s="31" t="str">
        <f t="shared" si="55"/>
        <v/>
      </c>
      <c r="G287" s="37"/>
      <c r="H287" s="31" t="str">
        <f>IFERROR(VLOOKUP(G287,'Vendor Master'!$A$14:$I$213,2,FALSE()),"")</f>
        <v/>
      </c>
      <c r="I287" s="37"/>
      <c r="J287" s="41"/>
      <c r="K287" s="41"/>
      <c r="L287" s="41"/>
      <c r="M287" s="33">
        <f t="shared" si="56"/>
        <v>0</v>
      </c>
      <c r="N287" s="37"/>
      <c r="O287" s="37" t="s">
        <v>370</v>
      </c>
      <c r="P287" s="41"/>
      <c r="Q287" s="33">
        <f t="shared" si="57"/>
        <v>0</v>
      </c>
      <c r="R287" s="33">
        <f>IF(ROW()=14,0,IF(OR(G287="",I287="",D287=""),0,SUMIFS($Q$14:Q286,$G$14:G286,G287,$I$14:I286,I287,$D$14:D286,"&gt;="&amp;DATE(IF(MONTH(D287)&gt;=4,YEAR(D287),YEAR(D287)-1),4,1),$D$14:D286,"&lt;"&amp;DATE(IF(MONTH(D287)&gt;=4,YEAR(D287)+1,YEAR(D287)),4,1))))</f>
        <v>0</v>
      </c>
      <c r="S287" s="33">
        <f t="shared" si="58"/>
        <v>0</v>
      </c>
      <c r="T287" s="33">
        <f>IFERROR(VLOOKUP(I287,'Section Master'!$A$14:$J$100,6,FALSE()),0)</f>
        <v>0</v>
      </c>
      <c r="U287" s="33">
        <f>IFERROR(VLOOKUP(I287,'Section Master'!$A$14:$J$100,7,FALSE()),0)</f>
        <v>0</v>
      </c>
      <c r="V287" s="31" t="str">
        <f>IF(I287="","",IFERROR(IF(VLOOKUP(I287,'Section Master'!$A$14:$J$100,8,FALSE())="Excess over aggregate",IF(S287&gt;U287,"Threshold exceeded","Below threshold"),IF(VLOOKUP(I287,'Section Master'!$A$14:$J$100,8,FALSE())="Single or aggregate gate",IF(OR(Q287&gt;T287,S287&gt;U287),"Threshold exceeded","Below threshold"),IF(VLOOKUP(I287,'Section Master'!$A$14:$J$100,8,FALSE())="Aggregate gate",IF(S287&gt;U287,"Threshold exceeded","Below threshold"),IF(VLOOKUP(I287,'Section Master'!$A$14:$J$100,8,FALSE())="No threshold","Applicable","Manual review")))),"Manual review"))</f>
        <v/>
      </c>
      <c r="W287" s="46">
        <f>IFERROR(VLOOKUP(I287,'Section Master'!$A$14:$J$100,5,FALSE()),0)</f>
        <v>0</v>
      </c>
      <c r="X287" s="44"/>
      <c r="Y287" s="33" t="str">
        <f>IF(I287="","",IF(V287="Below threshold",0,ROUND(IF(IFERROR(VLOOKUP(I287,'Section Master'!$A$14:$J$100,8,FALSE()),"")="Excess over aggregate",MAX(0,S287-MAX(U287,R287)),Q287)*IF(X287&lt;&gt;"",X287,W287),0)))</f>
        <v/>
      </c>
      <c r="Z287" s="39"/>
      <c r="AA287" s="45" t="str">
        <f t="shared" si="59"/>
        <v/>
      </c>
      <c r="AB287" s="39"/>
      <c r="AC287" s="33">
        <f t="shared" si="60"/>
        <v>0</v>
      </c>
      <c r="AD287" s="33">
        <f t="shared" si="61"/>
        <v>0</v>
      </c>
      <c r="AE287" s="33">
        <f t="shared" si="62"/>
        <v>0</v>
      </c>
      <c r="AF287" s="37"/>
      <c r="AG287" s="31" t="str">
        <f t="shared" si="63"/>
        <v/>
      </c>
      <c r="AH287" s="31" t="str">
        <f t="shared" si="64"/>
        <v/>
      </c>
      <c r="AI287" s="37"/>
    </row>
    <row r="288" spans="1:35" ht="14.25" customHeight="1" x14ac:dyDescent="0.25">
      <c r="A288" s="38" t="str">
        <f t="shared" si="52"/>
        <v/>
      </c>
      <c r="B288" s="39"/>
      <c r="C288" s="39"/>
      <c r="D288" s="40" t="str">
        <f t="shared" si="53"/>
        <v/>
      </c>
      <c r="E288" s="38" t="str">
        <f t="shared" si="54"/>
        <v/>
      </c>
      <c r="F288" s="38" t="str">
        <f t="shared" si="55"/>
        <v/>
      </c>
      <c r="G288" s="37"/>
      <c r="H288" s="38" t="str">
        <f>IFERROR(VLOOKUP(G288,'Vendor Master'!$A$14:$I$213,2,FALSE()),"")</f>
        <v/>
      </c>
      <c r="I288" s="37"/>
      <c r="J288" s="41"/>
      <c r="K288" s="41"/>
      <c r="L288" s="41"/>
      <c r="M288" s="42">
        <f t="shared" si="56"/>
        <v>0</v>
      </c>
      <c r="N288" s="37"/>
      <c r="O288" s="37" t="s">
        <v>370</v>
      </c>
      <c r="P288" s="41"/>
      <c r="Q288" s="42">
        <f t="shared" si="57"/>
        <v>0</v>
      </c>
      <c r="R288" s="42">
        <f>IF(ROW()=14,0,IF(OR(G288="",I288="",D288=""),0,SUMIFS($Q$14:Q287,$G$14:G287,G288,$I$14:I287,I288,$D$14:D287,"&gt;="&amp;DATE(IF(MONTH(D288)&gt;=4,YEAR(D288),YEAR(D288)-1),4,1),$D$14:D287,"&lt;"&amp;DATE(IF(MONTH(D288)&gt;=4,YEAR(D288)+1,YEAR(D288)),4,1))))</f>
        <v>0</v>
      </c>
      <c r="S288" s="42">
        <f t="shared" si="58"/>
        <v>0</v>
      </c>
      <c r="T288" s="42">
        <f>IFERROR(VLOOKUP(I288,'Section Master'!$A$14:$J$100,6,FALSE()),0)</f>
        <v>0</v>
      </c>
      <c r="U288" s="42">
        <f>IFERROR(VLOOKUP(I288,'Section Master'!$A$14:$J$100,7,FALSE()),0)</f>
        <v>0</v>
      </c>
      <c r="V288" s="38" t="str">
        <f>IF(I288="","",IFERROR(IF(VLOOKUP(I288,'Section Master'!$A$14:$J$100,8,FALSE())="Excess over aggregate",IF(S288&gt;U288,"Threshold exceeded","Below threshold"),IF(VLOOKUP(I288,'Section Master'!$A$14:$J$100,8,FALSE())="Single or aggregate gate",IF(OR(Q288&gt;T288,S288&gt;U288),"Threshold exceeded","Below threshold"),IF(VLOOKUP(I288,'Section Master'!$A$14:$J$100,8,FALSE())="Aggregate gate",IF(S288&gt;U288,"Threshold exceeded","Below threshold"),IF(VLOOKUP(I288,'Section Master'!$A$14:$J$100,8,FALSE())="No threshold","Applicable","Manual review")))),"Manual review"))</f>
        <v/>
      </c>
      <c r="W288" s="43">
        <f>IFERROR(VLOOKUP(I288,'Section Master'!$A$14:$J$100,5,FALSE()),0)</f>
        <v>0</v>
      </c>
      <c r="X288" s="44"/>
      <c r="Y288" s="42" t="str">
        <f>IF(I288="","",IF(V288="Below threshold",0,ROUND(IF(IFERROR(VLOOKUP(I288,'Section Master'!$A$14:$J$100,8,FALSE()),"")="Excess over aggregate",MAX(0,S288-MAX(U288,R288)),Q288)*IF(X288&lt;&gt;"",X288,W288),0)))</f>
        <v/>
      </c>
      <c r="Z288" s="39"/>
      <c r="AA288" s="40" t="str">
        <f t="shared" si="59"/>
        <v/>
      </c>
      <c r="AB288" s="39"/>
      <c r="AC288" s="42">
        <f t="shared" si="60"/>
        <v>0</v>
      </c>
      <c r="AD288" s="42">
        <f t="shared" si="61"/>
        <v>0</v>
      </c>
      <c r="AE288" s="42">
        <f t="shared" si="62"/>
        <v>0</v>
      </c>
      <c r="AF288" s="37"/>
      <c r="AG288" s="38" t="str">
        <f t="shared" si="63"/>
        <v/>
      </c>
      <c r="AH288" s="38" t="str">
        <f t="shared" si="64"/>
        <v/>
      </c>
      <c r="AI288" s="37"/>
    </row>
    <row r="289" spans="1:35" ht="14.25" customHeight="1" x14ac:dyDescent="0.25">
      <c r="A289" s="31" t="str">
        <f t="shared" si="52"/>
        <v/>
      </c>
      <c r="B289" s="39"/>
      <c r="C289" s="39"/>
      <c r="D289" s="45" t="str">
        <f t="shared" si="53"/>
        <v/>
      </c>
      <c r="E289" s="31" t="str">
        <f t="shared" si="54"/>
        <v/>
      </c>
      <c r="F289" s="31" t="str">
        <f t="shared" si="55"/>
        <v/>
      </c>
      <c r="G289" s="37"/>
      <c r="H289" s="31" t="str">
        <f>IFERROR(VLOOKUP(G289,'Vendor Master'!$A$14:$I$213,2,FALSE()),"")</f>
        <v/>
      </c>
      <c r="I289" s="37"/>
      <c r="J289" s="41"/>
      <c r="K289" s="41"/>
      <c r="L289" s="41"/>
      <c r="M289" s="33">
        <f t="shared" si="56"/>
        <v>0</v>
      </c>
      <c r="N289" s="37"/>
      <c r="O289" s="37" t="s">
        <v>370</v>
      </c>
      <c r="P289" s="41"/>
      <c r="Q289" s="33">
        <f t="shared" si="57"/>
        <v>0</v>
      </c>
      <c r="R289" s="33">
        <f>IF(ROW()=14,0,IF(OR(G289="",I289="",D289=""),0,SUMIFS($Q$14:Q288,$G$14:G288,G289,$I$14:I288,I289,$D$14:D288,"&gt;="&amp;DATE(IF(MONTH(D289)&gt;=4,YEAR(D289),YEAR(D289)-1),4,1),$D$14:D288,"&lt;"&amp;DATE(IF(MONTH(D289)&gt;=4,YEAR(D289)+1,YEAR(D289)),4,1))))</f>
        <v>0</v>
      </c>
      <c r="S289" s="33">
        <f t="shared" si="58"/>
        <v>0</v>
      </c>
      <c r="T289" s="33">
        <f>IFERROR(VLOOKUP(I289,'Section Master'!$A$14:$J$100,6,FALSE()),0)</f>
        <v>0</v>
      </c>
      <c r="U289" s="33">
        <f>IFERROR(VLOOKUP(I289,'Section Master'!$A$14:$J$100,7,FALSE()),0)</f>
        <v>0</v>
      </c>
      <c r="V289" s="31" t="str">
        <f>IF(I289="","",IFERROR(IF(VLOOKUP(I289,'Section Master'!$A$14:$J$100,8,FALSE())="Excess over aggregate",IF(S289&gt;U289,"Threshold exceeded","Below threshold"),IF(VLOOKUP(I289,'Section Master'!$A$14:$J$100,8,FALSE())="Single or aggregate gate",IF(OR(Q289&gt;T289,S289&gt;U289),"Threshold exceeded","Below threshold"),IF(VLOOKUP(I289,'Section Master'!$A$14:$J$100,8,FALSE())="Aggregate gate",IF(S289&gt;U289,"Threshold exceeded","Below threshold"),IF(VLOOKUP(I289,'Section Master'!$A$14:$J$100,8,FALSE())="No threshold","Applicable","Manual review")))),"Manual review"))</f>
        <v/>
      </c>
      <c r="W289" s="46">
        <f>IFERROR(VLOOKUP(I289,'Section Master'!$A$14:$J$100,5,FALSE()),0)</f>
        <v>0</v>
      </c>
      <c r="X289" s="44"/>
      <c r="Y289" s="33" t="str">
        <f>IF(I289="","",IF(V289="Below threshold",0,ROUND(IF(IFERROR(VLOOKUP(I289,'Section Master'!$A$14:$J$100,8,FALSE()),"")="Excess over aggregate",MAX(0,S289-MAX(U289,R289)),Q289)*IF(X289&lt;&gt;"",X289,W289),0)))</f>
        <v/>
      </c>
      <c r="Z289" s="39"/>
      <c r="AA289" s="45" t="str">
        <f t="shared" si="59"/>
        <v/>
      </c>
      <c r="AB289" s="39"/>
      <c r="AC289" s="33">
        <f t="shared" si="60"/>
        <v>0</v>
      </c>
      <c r="AD289" s="33">
        <f t="shared" si="61"/>
        <v>0</v>
      </c>
      <c r="AE289" s="33">
        <f t="shared" si="62"/>
        <v>0</v>
      </c>
      <c r="AF289" s="37"/>
      <c r="AG289" s="31" t="str">
        <f t="shared" si="63"/>
        <v/>
      </c>
      <c r="AH289" s="31" t="str">
        <f t="shared" si="64"/>
        <v/>
      </c>
      <c r="AI289" s="37"/>
    </row>
    <row r="290" spans="1:35" ht="14.25" customHeight="1" x14ac:dyDescent="0.25">
      <c r="A290" s="38" t="str">
        <f t="shared" si="52"/>
        <v/>
      </c>
      <c r="B290" s="39"/>
      <c r="C290" s="39"/>
      <c r="D290" s="40" t="str">
        <f t="shared" si="53"/>
        <v/>
      </c>
      <c r="E290" s="38" t="str">
        <f t="shared" si="54"/>
        <v/>
      </c>
      <c r="F290" s="38" t="str">
        <f t="shared" si="55"/>
        <v/>
      </c>
      <c r="G290" s="37"/>
      <c r="H290" s="38" t="str">
        <f>IFERROR(VLOOKUP(G290,'Vendor Master'!$A$14:$I$213,2,FALSE()),"")</f>
        <v/>
      </c>
      <c r="I290" s="37"/>
      <c r="J290" s="41"/>
      <c r="K290" s="41"/>
      <c r="L290" s="41"/>
      <c r="M290" s="42">
        <f t="shared" si="56"/>
        <v>0</v>
      </c>
      <c r="N290" s="37"/>
      <c r="O290" s="37" t="s">
        <v>370</v>
      </c>
      <c r="P290" s="41"/>
      <c r="Q290" s="42">
        <f t="shared" si="57"/>
        <v>0</v>
      </c>
      <c r="R290" s="42">
        <f>IF(ROW()=14,0,IF(OR(G290="",I290="",D290=""),0,SUMIFS($Q$14:Q289,$G$14:G289,G290,$I$14:I289,I290,$D$14:D289,"&gt;="&amp;DATE(IF(MONTH(D290)&gt;=4,YEAR(D290),YEAR(D290)-1),4,1),$D$14:D289,"&lt;"&amp;DATE(IF(MONTH(D290)&gt;=4,YEAR(D290)+1,YEAR(D290)),4,1))))</f>
        <v>0</v>
      </c>
      <c r="S290" s="42">
        <f t="shared" si="58"/>
        <v>0</v>
      </c>
      <c r="T290" s="42">
        <f>IFERROR(VLOOKUP(I290,'Section Master'!$A$14:$J$100,6,FALSE()),0)</f>
        <v>0</v>
      </c>
      <c r="U290" s="42">
        <f>IFERROR(VLOOKUP(I290,'Section Master'!$A$14:$J$100,7,FALSE()),0)</f>
        <v>0</v>
      </c>
      <c r="V290" s="38" t="str">
        <f>IF(I290="","",IFERROR(IF(VLOOKUP(I290,'Section Master'!$A$14:$J$100,8,FALSE())="Excess over aggregate",IF(S290&gt;U290,"Threshold exceeded","Below threshold"),IF(VLOOKUP(I290,'Section Master'!$A$14:$J$100,8,FALSE())="Single or aggregate gate",IF(OR(Q290&gt;T290,S290&gt;U290),"Threshold exceeded","Below threshold"),IF(VLOOKUP(I290,'Section Master'!$A$14:$J$100,8,FALSE())="Aggregate gate",IF(S290&gt;U290,"Threshold exceeded","Below threshold"),IF(VLOOKUP(I290,'Section Master'!$A$14:$J$100,8,FALSE())="No threshold","Applicable","Manual review")))),"Manual review"))</f>
        <v/>
      </c>
      <c r="W290" s="43">
        <f>IFERROR(VLOOKUP(I290,'Section Master'!$A$14:$J$100,5,FALSE()),0)</f>
        <v>0</v>
      </c>
      <c r="X290" s="44"/>
      <c r="Y290" s="42" t="str">
        <f>IF(I290="","",IF(V290="Below threshold",0,ROUND(IF(IFERROR(VLOOKUP(I290,'Section Master'!$A$14:$J$100,8,FALSE()),"")="Excess over aggregate",MAX(0,S290-MAX(U290,R290)),Q290)*IF(X290&lt;&gt;"",X290,W290),0)))</f>
        <v/>
      </c>
      <c r="Z290" s="39"/>
      <c r="AA290" s="40" t="str">
        <f t="shared" si="59"/>
        <v/>
      </c>
      <c r="AB290" s="39"/>
      <c r="AC290" s="42">
        <f t="shared" si="60"/>
        <v>0</v>
      </c>
      <c r="AD290" s="42">
        <f t="shared" si="61"/>
        <v>0</v>
      </c>
      <c r="AE290" s="42">
        <f t="shared" si="62"/>
        <v>0</v>
      </c>
      <c r="AF290" s="37"/>
      <c r="AG290" s="38" t="str">
        <f t="shared" si="63"/>
        <v/>
      </c>
      <c r="AH290" s="38" t="str">
        <f t="shared" si="64"/>
        <v/>
      </c>
      <c r="AI290" s="37"/>
    </row>
    <row r="291" spans="1:35" ht="14.25" customHeight="1" x14ac:dyDescent="0.25">
      <c r="A291" s="31" t="str">
        <f t="shared" si="52"/>
        <v/>
      </c>
      <c r="B291" s="39"/>
      <c r="C291" s="39"/>
      <c r="D291" s="45" t="str">
        <f t="shared" si="53"/>
        <v/>
      </c>
      <c r="E291" s="31" t="str">
        <f t="shared" si="54"/>
        <v/>
      </c>
      <c r="F291" s="31" t="str">
        <f t="shared" si="55"/>
        <v/>
      </c>
      <c r="G291" s="37"/>
      <c r="H291" s="31" t="str">
        <f>IFERROR(VLOOKUP(G291,'Vendor Master'!$A$14:$I$213,2,FALSE()),"")</f>
        <v/>
      </c>
      <c r="I291" s="37"/>
      <c r="J291" s="41"/>
      <c r="K291" s="41"/>
      <c r="L291" s="41"/>
      <c r="M291" s="33">
        <f t="shared" si="56"/>
        <v>0</v>
      </c>
      <c r="N291" s="37"/>
      <c r="O291" s="37" t="s">
        <v>370</v>
      </c>
      <c r="P291" s="41"/>
      <c r="Q291" s="33">
        <f t="shared" si="57"/>
        <v>0</v>
      </c>
      <c r="R291" s="33">
        <f>IF(ROW()=14,0,IF(OR(G291="",I291="",D291=""),0,SUMIFS($Q$14:Q290,$G$14:G290,G291,$I$14:I290,I291,$D$14:D290,"&gt;="&amp;DATE(IF(MONTH(D291)&gt;=4,YEAR(D291),YEAR(D291)-1),4,1),$D$14:D290,"&lt;"&amp;DATE(IF(MONTH(D291)&gt;=4,YEAR(D291)+1,YEAR(D291)),4,1))))</f>
        <v>0</v>
      </c>
      <c r="S291" s="33">
        <f t="shared" si="58"/>
        <v>0</v>
      </c>
      <c r="T291" s="33">
        <f>IFERROR(VLOOKUP(I291,'Section Master'!$A$14:$J$100,6,FALSE()),0)</f>
        <v>0</v>
      </c>
      <c r="U291" s="33">
        <f>IFERROR(VLOOKUP(I291,'Section Master'!$A$14:$J$100,7,FALSE()),0)</f>
        <v>0</v>
      </c>
      <c r="V291" s="31" t="str">
        <f>IF(I291="","",IFERROR(IF(VLOOKUP(I291,'Section Master'!$A$14:$J$100,8,FALSE())="Excess over aggregate",IF(S291&gt;U291,"Threshold exceeded","Below threshold"),IF(VLOOKUP(I291,'Section Master'!$A$14:$J$100,8,FALSE())="Single or aggregate gate",IF(OR(Q291&gt;T291,S291&gt;U291),"Threshold exceeded","Below threshold"),IF(VLOOKUP(I291,'Section Master'!$A$14:$J$100,8,FALSE())="Aggregate gate",IF(S291&gt;U291,"Threshold exceeded","Below threshold"),IF(VLOOKUP(I291,'Section Master'!$A$14:$J$100,8,FALSE())="No threshold","Applicable","Manual review")))),"Manual review"))</f>
        <v/>
      </c>
      <c r="W291" s="46">
        <f>IFERROR(VLOOKUP(I291,'Section Master'!$A$14:$J$100,5,FALSE()),0)</f>
        <v>0</v>
      </c>
      <c r="X291" s="44"/>
      <c r="Y291" s="33" t="str">
        <f>IF(I291="","",IF(V291="Below threshold",0,ROUND(IF(IFERROR(VLOOKUP(I291,'Section Master'!$A$14:$J$100,8,FALSE()),"")="Excess over aggregate",MAX(0,S291-MAX(U291,R291)),Q291)*IF(X291&lt;&gt;"",X291,W291),0)))</f>
        <v/>
      </c>
      <c r="Z291" s="39"/>
      <c r="AA291" s="45" t="str">
        <f t="shared" si="59"/>
        <v/>
      </c>
      <c r="AB291" s="39"/>
      <c r="AC291" s="33">
        <f t="shared" si="60"/>
        <v>0</v>
      </c>
      <c r="AD291" s="33">
        <f t="shared" si="61"/>
        <v>0</v>
      </c>
      <c r="AE291" s="33">
        <f t="shared" si="62"/>
        <v>0</v>
      </c>
      <c r="AF291" s="37"/>
      <c r="AG291" s="31" t="str">
        <f t="shared" si="63"/>
        <v/>
      </c>
      <c r="AH291" s="31" t="str">
        <f t="shared" si="64"/>
        <v/>
      </c>
      <c r="AI291" s="37"/>
    </row>
    <row r="292" spans="1:35" ht="14.25" customHeight="1" x14ac:dyDescent="0.25">
      <c r="A292" s="38" t="str">
        <f t="shared" si="52"/>
        <v/>
      </c>
      <c r="B292" s="39"/>
      <c r="C292" s="39"/>
      <c r="D292" s="40" t="str">
        <f t="shared" si="53"/>
        <v/>
      </c>
      <c r="E292" s="38" t="str">
        <f t="shared" si="54"/>
        <v/>
      </c>
      <c r="F292" s="38" t="str">
        <f t="shared" si="55"/>
        <v/>
      </c>
      <c r="G292" s="37"/>
      <c r="H292" s="38" t="str">
        <f>IFERROR(VLOOKUP(G292,'Vendor Master'!$A$14:$I$213,2,FALSE()),"")</f>
        <v/>
      </c>
      <c r="I292" s="37"/>
      <c r="J292" s="41"/>
      <c r="K292" s="41"/>
      <c r="L292" s="41"/>
      <c r="M292" s="42">
        <f t="shared" si="56"/>
        <v>0</v>
      </c>
      <c r="N292" s="37"/>
      <c r="O292" s="37" t="s">
        <v>370</v>
      </c>
      <c r="P292" s="41"/>
      <c r="Q292" s="42">
        <f t="shared" si="57"/>
        <v>0</v>
      </c>
      <c r="R292" s="42">
        <f>IF(ROW()=14,0,IF(OR(G292="",I292="",D292=""),0,SUMIFS($Q$14:Q291,$G$14:G291,G292,$I$14:I291,I292,$D$14:D291,"&gt;="&amp;DATE(IF(MONTH(D292)&gt;=4,YEAR(D292),YEAR(D292)-1),4,1),$D$14:D291,"&lt;"&amp;DATE(IF(MONTH(D292)&gt;=4,YEAR(D292)+1,YEAR(D292)),4,1))))</f>
        <v>0</v>
      </c>
      <c r="S292" s="42">
        <f t="shared" si="58"/>
        <v>0</v>
      </c>
      <c r="T292" s="42">
        <f>IFERROR(VLOOKUP(I292,'Section Master'!$A$14:$J$100,6,FALSE()),0)</f>
        <v>0</v>
      </c>
      <c r="U292" s="42">
        <f>IFERROR(VLOOKUP(I292,'Section Master'!$A$14:$J$100,7,FALSE()),0)</f>
        <v>0</v>
      </c>
      <c r="V292" s="38" t="str">
        <f>IF(I292="","",IFERROR(IF(VLOOKUP(I292,'Section Master'!$A$14:$J$100,8,FALSE())="Excess over aggregate",IF(S292&gt;U292,"Threshold exceeded","Below threshold"),IF(VLOOKUP(I292,'Section Master'!$A$14:$J$100,8,FALSE())="Single or aggregate gate",IF(OR(Q292&gt;T292,S292&gt;U292),"Threshold exceeded","Below threshold"),IF(VLOOKUP(I292,'Section Master'!$A$14:$J$100,8,FALSE())="Aggregate gate",IF(S292&gt;U292,"Threshold exceeded","Below threshold"),IF(VLOOKUP(I292,'Section Master'!$A$14:$J$100,8,FALSE())="No threshold","Applicable","Manual review")))),"Manual review"))</f>
        <v/>
      </c>
      <c r="W292" s="43">
        <f>IFERROR(VLOOKUP(I292,'Section Master'!$A$14:$J$100,5,FALSE()),0)</f>
        <v>0</v>
      </c>
      <c r="X292" s="44"/>
      <c r="Y292" s="42" t="str">
        <f>IF(I292="","",IF(V292="Below threshold",0,ROUND(IF(IFERROR(VLOOKUP(I292,'Section Master'!$A$14:$J$100,8,FALSE()),"")="Excess over aggregate",MAX(0,S292-MAX(U292,R292)),Q292)*IF(X292&lt;&gt;"",X292,W292),0)))</f>
        <v/>
      </c>
      <c r="Z292" s="39"/>
      <c r="AA292" s="40" t="str">
        <f t="shared" si="59"/>
        <v/>
      </c>
      <c r="AB292" s="39"/>
      <c r="AC292" s="42">
        <f t="shared" si="60"/>
        <v>0</v>
      </c>
      <c r="AD292" s="42">
        <f t="shared" si="61"/>
        <v>0</v>
      </c>
      <c r="AE292" s="42">
        <f t="shared" si="62"/>
        <v>0</v>
      </c>
      <c r="AF292" s="37"/>
      <c r="AG292" s="38" t="str">
        <f t="shared" si="63"/>
        <v/>
      </c>
      <c r="AH292" s="38" t="str">
        <f t="shared" si="64"/>
        <v/>
      </c>
      <c r="AI292" s="37"/>
    </row>
    <row r="293" spans="1:35" ht="14.25" customHeight="1" x14ac:dyDescent="0.25">
      <c r="A293" s="31" t="str">
        <f t="shared" si="52"/>
        <v/>
      </c>
      <c r="B293" s="39"/>
      <c r="C293" s="39"/>
      <c r="D293" s="45" t="str">
        <f t="shared" si="53"/>
        <v/>
      </c>
      <c r="E293" s="31" t="str">
        <f t="shared" si="54"/>
        <v/>
      </c>
      <c r="F293" s="31" t="str">
        <f t="shared" si="55"/>
        <v/>
      </c>
      <c r="G293" s="37"/>
      <c r="H293" s="31" t="str">
        <f>IFERROR(VLOOKUP(G293,'Vendor Master'!$A$14:$I$213,2,FALSE()),"")</f>
        <v/>
      </c>
      <c r="I293" s="37"/>
      <c r="J293" s="41"/>
      <c r="K293" s="41"/>
      <c r="L293" s="41"/>
      <c r="M293" s="33">
        <f t="shared" si="56"/>
        <v>0</v>
      </c>
      <c r="N293" s="37"/>
      <c r="O293" s="37" t="s">
        <v>370</v>
      </c>
      <c r="P293" s="41"/>
      <c r="Q293" s="33">
        <f t="shared" si="57"/>
        <v>0</v>
      </c>
      <c r="R293" s="33">
        <f>IF(ROW()=14,0,IF(OR(G293="",I293="",D293=""),0,SUMIFS($Q$14:Q292,$G$14:G292,G293,$I$14:I292,I293,$D$14:D292,"&gt;="&amp;DATE(IF(MONTH(D293)&gt;=4,YEAR(D293),YEAR(D293)-1),4,1),$D$14:D292,"&lt;"&amp;DATE(IF(MONTH(D293)&gt;=4,YEAR(D293)+1,YEAR(D293)),4,1))))</f>
        <v>0</v>
      </c>
      <c r="S293" s="33">
        <f t="shared" si="58"/>
        <v>0</v>
      </c>
      <c r="T293" s="33">
        <f>IFERROR(VLOOKUP(I293,'Section Master'!$A$14:$J$100,6,FALSE()),0)</f>
        <v>0</v>
      </c>
      <c r="U293" s="33">
        <f>IFERROR(VLOOKUP(I293,'Section Master'!$A$14:$J$100,7,FALSE()),0)</f>
        <v>0</v>
      </c>
      <c r="V293" s="31" t="str">
        <f>IF(I293="","",IFERROR(IF(VLOOKUP(I293,'Section Master'!$A$14:$J$100,8,FALSE())="Excess over aggregate",IF(S293&gt;U293,"Threshold exceeded","Below threshold"),IF(VLOOKUP(I293,'Section Master'!$A$14:$J$100,8,FALSE())="Single or aggregate gate",IF(OR(Q293&gt;T293,S293&gt;U293),"Threshold exceeded","Below threshold"),IF(VLOOKUP(I293,'Section Master'!$A$14:$J$100,8,FALSE())="Aggregate gate",IF(S293&gt;U293,"Threshold exceeded","Below threshold"),IF(VLOOKUP(I293,'Section Master'!$A$14:$J$100,8,FALSE())="No threshold","Applicable","Manual review")))),"Manual review"))</f>
        <v/>
      </c>
      <c r="W293" s="46">
        <f>IFERROR(VLOOKUP(I293,'Section Master'!$A$14:$J$100,5,FALSE()),0)</f>
        <v>0</v>
      </c>
      <c r="X293" s="44"/>
      <c r="Y293" s="33" t="str">
        <f>IF(I293="","",IF(V293="Below threshold",0,ROUND(IF(IFERROR(VLOOKUP(I293,'Section Master'!$A$14:$J$100,8,FALSE()),"")="Excess over aggregate",MAX(0,S293-MAX(U293,R293)),Q293)*IF(X293&lt;&gt;"",X293,W293),0)))</f>
        <v/>
      </c>
      <c r="Z293" s="39"/>
      <c r="AA293" s="45" t="str">
        <f t="shared" si="59"/>
        <v/>
      </c>
      <c r="AB293" s="39"/>
      <c r="AC293" s="33">
        <f t="shared" si="60"/>
        <v>0</v>
      </c>
      <c r="AD293" s="33">
        <f t="shared" si="61"/>
        <v>0</v>
      </c>
      <c r="AE293" s="33">
        <f t="shared" si="62"/>
        <v>0</v>
      </c>
      <c r="AF293" s="37"/>
      <c r="AG293" s="31" t="str">
        <f t="shared" si="63"/>
        <v/>
      </c>
      <c r="AH293" s="31" t="str">
        <f t="shared" si="64"/>
        <v/>
      </c>
      <c r="AI293" s="37"/>
    </row>
    <row r="294" spans="1:35" ht="14.25" customHeight="1" x14ac:dyDescent="0.25">
      <c r="A294" s="38" t="str">
        <f t="shared" si="52"/>
        <v/>
      </c>
      <c r="B294" s="39"/>
      <c r="C294" s="39"/>
      <c r="D294" s="40" t="str">
        <f t="shared" si="53"/>
        <v/>
      </c>
      <c r="E294" s="38" t="str">
        <f t="shared" si="54"/>
        <v/>
      </c>
      <c r="F294" s="38" t="str">
        <f t="shared" si="55"/>
        <v/>
      </c>
      <c r="G294" s="37"/>
      <c r="H294" s="38" t="str">
        <f>IFERROR(VLOOKUP(G294,'Vendor Master'!$A$14:$I$213,2,FALSE()),"")</f>
        <v/>
      </c>
      <c r="I294" s="37"/>
      <c r="J294" s="41"/>
      <c r="K294" s="41"/>
      <c r="L294" s="41"/>
      <c r="M294" s="42">
        <f t="shared" si="56"/>
        <v>0</v>
      </c>
      <c r="N294" s="37"/>
      <c r="O294" s="37" t="s">
        <v>370</v>
      </c>
      <c r="P294" s="41"/>
      <c r="Q294" s="42">
        <f t="shared" si="57"/>
        <v>0</v>
      </c>
      <c r="R294" s="42">
        <f>IF(ROW()=14,0,IF(OR(G294="",I294="",D294=""),0,SUMIFS($Q$14:Q293,$G$14:G293,G294,$I$14:I293,I294,$D$14:D293,"&gt;="&amp;DATE(IF(MONTH(D294)&gt;=4,YEAR(D294),YEAR(D294)-1),4,1),$D$14:D293,"&lt;"&amp;DATE(IF(MONTH(D294)&gt;=4,YEAR(D294)+1,YEAR(D294)),4,1))))</f>
        <v>0</v>
      </c>
      <c r="S294" s="42">
        <f t="shared" si="58"/>
        <v>0</v>
      </c>
      <c r="T294" s="42">
        <f>IFERROR(VLOOKUP(I294,'Section Master'!$A$14:$J$100,6,FALSE()),0)</f>
        <v>0</v>
      </c>
      <c r="U294" s="42">
        <f>IFERROR(VLOOKUP(I294,'Section Master'!$A$14:$J$100,7,FALSE()),0)</f>
        <v>0</v>
      </c>
      <c r="V294" s="38" t="str">
        <f>IF(I294="","",IFERROR(IF(VLOOKUP(I294,'Section Master'!$A$14:$J$100,8,FALSE())="Excess over aggregate",IF(S294&gt;U294,"Threshold exceeded","Below threshold"),IF(VLOOKUP(I294,'Section Master'!$A$14:$J$100,8,FALSE())="Single or aggregate gate",IF(OR(Q294&gt;T294,S294&gt;U294),"Threshold exceeded","Below threshold"),IF(VLOOKUP(I294,'Section Master'!$A$14:$J$100,8,FALSE())="Aggregate gate",IF(S294&gt;U294,"Threshold exceeded","Below threshold"),IF(VLOOKUP(I294,'Section Master'!$A$14:$J$100,8,FALSE())="No threshold","Applicable","Manual review")))),"Manual review"))</f>
        <v/>
      </c>
      <c r="W294" s="43">
        <f>IFERROR(VLOOKUP(I294,'Section Master'!$A$14:$J$100,5,FALSE()),0)</f>
        <v>0</v>
      </c>
      <c r="X294" s="44"/>
      <c r="Y294" s="42" t="str">
        <f>IF(I294="","",IF(V294="Below threshold",0,ROUND(IF(IFERROR(VLOOKUP(I294,'Section Master'!$A$14:$J$100,8,FALSE()),"")="Excess over aggregate",MAX(0,S294-MAX(U294,R294)),Q294)*IF(X294&lt;&gt;"",X294,W294),0)))</f>
        <v/>
      </c>
      <c r="Z294" s="39"/>
      <c r="AA294" s="40" t="str">
        <f t="shared" si="59"/>
        <v/>
      </c>
      <c r="AB294" s="39"/>
      <c r="AC294" s="42">
        <f t="shared" si="60"/>
        <v>0</v>
      </c>
      <c r="AD294" s="42">
        <f t="shared" si="61"/>
        <v>0</v>
      </c>
      <c r="AE294" s="42">
        <f t="shared" si="62"/>
        <v>0</v>
      </c>
      <c r="AF294" s="37"/>
      <c r="AG294" s="38" t="str">
        <f t="shared" si="63"/>
        <v/>
      </c>
      <c r="AH294" s="38" t="str">
        <f t="shared" si="64"/>
        <v/>
      </c>
      <c r="AI294" s="37"/>
    </row>
    <row r="295" spans="1:35" ht="14.25" customHeight="1" x14ac:dyDescent="0.25">
      <c r="A295" s="31" t="str">
        <f t="shared" si="52"/>
        <v/>
      </c>
      <c r="B295" s="39"/>
      <c r="C295" s="39"/>
      <c r="D295" s="45" t="str">
        <f t="shared" si="53"/>
        <v/>
      </c>
      <c r="E295" s="31" t="str">
        <f t="shared" si="54"/>
        <v/>
      </c>
      <c r="F295" s="31" t="str">
        <f t="shared" si="55"/>
        <v/>
      </c>
      <c r="G295" s="37"/>
      <c r="H295" s="31" t="str">
        <f>IFERROR(VLOOKUP(G295,'Vendor Master'!$A$14:$I$213,2,FALSE()),"")</f>
        <v/>
      </c>
      <c r="I295" s="37"/>
      <c r="J295" s="41"/>
      <c r="K295" s="41"/>
      <c r="L295" s="41"/>
      <c r="M295" s="33">
        <f t="shared" si="56"/>
        <v>0</v>
      </c>
      <c r="N295" s="37"/>
      <c r="O295" s="37" t="s">
        <v>370</v>
      </c>
      <c r="P295" s="41"/>
      <c r="Q295" s="33">
        <f t="shared" si="57"/>
        <v>0</v>
      </c>
      <c r="R295" s="33">
        <f>IF(ROW()=14,0,IF(OR(G295="",I295="",D295=""),0,SUMIFS($Q$14:Q294,$G$14:G294,G295,$I$14:I294,I295,$D$14:D294,"&gt;="&amp;DATE(IF(MONTH(D295)&gt;=4,YEAR(D295),YEAR(D295)-1),4,1),$D$14:D294,"&lt;"&amp;DATE(IF(MONTH(D295)&gt;=4,YEAR(D295)+1,YEAR(D295)),4,1))))</f>
        <v>0</v>
      </c>
      <c r="S295" s="33">
        <f t="shared" si="58"/>
        <v>0</v>
      </c>
      <c r="T295" s="33">
        <f>IFERROR(VLOOKUP(I295,'Section Master'!$A$14:$J$100,6,FALSE()),0)</f>
        <v>0</v>
      </c>
      <c r="U295" s="33">
        <f>IFERROR(VLOOKUP(I295,'Section Master'!$A$14:$J$100,7,FALSE()),0)</f>
        <v>0</v>
      </c>
      <c r="V295" s="31" t="str">
        <f>IF(I295="","",IFERROR(IF(VLOOKUP(I295,'Section Master'!$A$14:$J$100,8,FALSE())="Excess over aggregate",IF(S295&gt;U295,"Threshold exceeded","Below threshold"),IF(VLOOKUP(I295,'Section Master'!$A$14:$J$100,8,FALSE())="Single or aggregate gate",IF(OR(Q295&gt;T295,S295&gt;U295),"Threshold exceeded","Below threshold"),IF(VLOOKUP(I295,'Section Master'!$A$14:$J$100,8,FALSE())="Aggregate gate",IF(S295&gt;U295,"Threshold exceeded","Below threshold"),IF(VLOOKUP(I295,'Section Master'!$A$14:$J$100,8,FALSE())="No threshold","Applicable","Manual review")))),"Manual review"))</f>
        <v/>
      </c>
      <c r="W295" s="46">
        <f>IFERROR(VLOOKUP(I295,'Section Master'!$A$14:$J$100,5,FALSE()),0)</f>
        <v>0</v>
      </c>
      <c r="X295" s="44"/>
      <c r="Y295" s="33" t="str">
        <f>IF(I295="","",IF(V295="Below threshold",0,ROUND(IF(IFERROR(VLOOKUP(I295,'Section Master'!$A$14:$J$100,8,FALSE()),"")="Excess over aggregate",MAX(0,S295-MAX(U295,R295)),Q295)*IF(X295&lt;&gt;"",X295,W295),0)))</f>
        <v/>
      </c>
      <c r="Z295" s="39"/>
      <c r="AA295" s="45" t="str">
        <f t="shared" si="59"/>
        <v/>
      </c>
      <c r="AB295" s="39"/>
      <c r="AC295" s="33">
        <f t="shared" si="60"/>
        <v>0</v>
      </c>
      <c r="AD295" s="33">
        <f t="shared" si="61"/>
        <v>0</v>
      </c>
      <c r="AE295" s="33">
        <f t="shared" si="62"/>
        <v>0</v>
      </c>
      <c r="AF295" s="37"/>
      <c r="AG295" s="31" t="str">
        <f t="shared" si="63"/>
        <v/>
      </c>
      <c r="AH295" s="31" t="str">
        <f t="shared" si="64"/>
        <v/>
      </c>
      <c r="AI295" s="37"/>
    </row>
    <row r="296" spans="1:35" ht="14.25" customHeight="1" x14ac:dyDescent="0.25">
      <c r="A296" s="38" t="str">
        <f t="shared" si="52"/>
        <v/>
      </c>
      <c r="B296" s="39"/>
      <c r="C296" s="39"/>
      <c r="D296" s="40" t="str">
        <f t="shared" si="53"/>
        <v/>
      </c>
      <c r="E296" s="38" t="str">
        <f t="shared" si="54"/>
        <v/>
      </c>
      <c r="F296" s="38" t="str">
        <f t="shared" si="55"/>
        <v/>
      </c>
      <c r="G296" s="37"/>
      <c r="H296" s="38" t="str">
        <f>IFERROR(VLOOKUP(G296,'Vendor Master'!$A$14:$I$213,2,FALSE()),"")</f>
        <v/>
      </c>
      <c r="I296" s="37"/>
      <c r="J296" s="41"/>
      <c r="K296" s="41"/>
      <c r="L296" s="41"/>
      <c r="M296" s="42">
        <f t="shared" si="56"/>
        <v>0</v>
      </c>
      <c r="N296" s="37"/>
      <c r="O296" s="37" t="s">
        <v>370</v>
      </c>
      <c r="P296" s="41"/>
      <c r="Q296" s="42">
        <f t="shared" si="57"/>
        <v>0</v>
      </c>
      <c r="R296" s="42">
        <f>IF(ROW()=14,0,IF(OR(G296="",I296="",D296=""),0,SUMIFS($Q$14:Q295,$G$14:G295,G296,$I$14:I295,I296,$D$14:D295,"&gt;="&amp;DATE(IF(MONTH(D296)&gt;=4,YEAR(D296),YEAR(D296)-1),4,1),$D$14:D295,"&lt;"&amp;DATE(IF(MONTH(D296)&gt;=4,YEAR(D296)+1,YEAR(D296)),4,1))))</f>
        <v>0</v>
      </c>
      <c r="S296" s="42">
        <f t="shared" si="58"/>
        <v>0</v>
      </c>
      <c r="T296" s="42">
        <f>IFERROR(VLOOKUP(I296,'Section Master'!$A$14:$J$100,6,FALSE()),0)</f>
        <v>0</v>
      </c>
      <c r="U296" s="42">
        <f>IFERROR(VLOOKUP(I296,'Section Master'!$A$14:$J$100,7,FALSE()),0)</f>
        <v>0</v>
      </c>
      <c r="V296" s="38" t="str">
        <f>IF(I296="","",IFERROR(IF(VLOOKUP(I296,'Section Master'!$A$14:$J$100,8,FALSE())="Excess over aggregate",IF(S296&gt;U296,"Threshold exceeded","Below threshold"),IF(VLOOKUP(I296,'Section Master'!$A$14:$J$100,8,FALSE())="Single or aggregate gate",IF(OR(Q296&gt;T296,S296&gt;U296),"Threshold exceeded","Below threshold"),IF(VLOOKUP(I296,'Section Master'!$A$14:$J$100,8,FALSE())="Aggregate gate",IF(S296&gt;U296,"Threshold exceeded","Below threshold"),IF(VLOOKUP(I296,'Section Master'!$A$14:$J$100,8,FALSE())="No threshold","Applicable","Manual review")))),"Manual review"))</f>
        <v/>
      </c>
      <c r="W296" s="43">
        <f>IFERROR(VLOOKUP(I296,'Section Master'!$A$14:$J$100,5,FALSE()),0)</f>
        <v>0</v>
      </c>
      <c r="X296" s="44"/>
      <c r="Y296" s="42" t="str">
        <f>IF(I296="","",IF(V296="Below threshold",0,ROUND(IF(IFERROR(VLOOKUP(I296,'Section Master'!$A$14:$J$100,8,FALSE()),"")="Excess over aggregate",MAX(0,S296-MAX(U296,R296)),Q296)*IF(X296&lt;&gt;"",X296,W296),0)))</f>
        <v/>
      </c>
      <c r="Z296" s="39"/>
      <c r="AA296" s="40" t="str">
        <f t="shared" si="59"/>
        <v/>
      </c>
      <c r="AB296" s="39"/>
      <c r="AC296" s="42">
        <f t="shared" si="60"/>
        <v>0</v>
      </c>
      <c r="AD296" s="42">
        <f t="shared" si="61"/>
        <v>0</v>
      </c>
      <c r="AE296" s="42">
        <f t="shared" si="62"/>
        <v>0</v>
      </c>
      <c r="AF296" s="37"/>
      <c r="AG296" s="38" t="str">
        <f t="shared" si="63"/>
        <v/>
      </c>
      <c r="AH296" s="38" t="str">
        <f t="shared" si="64"/>
        <v/>
      </c>
      <c r="AI296" s="37"/>
    </row>
    <row r="297" spans="1:35" ht="14.25" customHeight="1" x14ac:dyDescent="0.25">
      <c r="A297" s="31" t="str">
        <f t="shared" si="52"/>
        <v/>
      </c>
      <c r="B297" s="39"/>
      <c r="C297" s="39"/>
      <c r="D297" s="45" t="str">
        <f t="shared" si="53"/>
        <v/>
      </c>
      <c r="E297" s="31" t="str">
        <f t="shared" si="54"/>
        <v/>
      </c>
      <c r="F297" s="31" t="str">
        <f t="shared" si="55"/>
        <v/>
      </c>
      <c r="G297" s="37"/>
      <c r="H297" s="31" t="str">
        <f>IFERROR(VLOOKUP(G297,'Vendor Master'!$A$14:$I$213,2,FALSE()),"")</f>
        <v/>
      </c>
      <c r="I297" s="37"/>
      <c r="J297" s="41"/>
      <c r="K297" s="41"/>
      <c r="L297" s="41"/>
      <c r="M297" s="33">
        <f t="shared" si="56"/>
        <v>0</v>
      </c>
      <c r="N297" s="37"/>
      <c r="O297" s="37" t="s">
        <v>370</v>
      </c>
      <c r="P297" s="41"/>
      <c r="Q297" s="33">
        <f t="shared" si="57"/>
        <v>0</v>
      </c>
      <c r="R297" s="33">
        <f>IF(ROW()=14,0,IF(OR(G297="",I297="",D297=""),0,SUMIFS($Q$14:Q296,$G$14:G296,G297,$I$14:I296,I297,$D$14:D296,"&gt;="&amp;DATE(IF(MONTH(D297)&gt;=4,YEAR(D297),YEAR(D297)-1),4,1),$D$14:D296,"&lt;"&amp;DATE(IF(MONTH(D297)&gt;=4,YEAR(D297)+1,YEAR(D297)),4,1))))</f>
        <v>0</v>
      </c>
      <c r="S297" s="33">
        <f t="shared" si="58"/>
        <v>0</v>
      </c>
      <c r="T297" s="33">
        <f>IFERROR(VLOOKUP(I297,'Section Master'!$A$14:$J$100,6,FALSE()),0)</f>
        <v>0</v>
      </c>
      <c r="U297" s="33">
        <f>IFERROR(VLOOKUP(I297,'Section Master'!$A$14:$J$100,7,FALSE()),0)</f>
        <v>0</v>
      </c>
      <c r="V297" s="31" t="str">
        <f>IF(I297="","",IFERROR(IF(VLOOKUP(I297,'Section Master'!$A$14:$J$100,8,FALSE())="Excess over aggregate",IF(S297&gt;U297,"Threshold exceeded","Below threshold"),IF(VLOOKUP(I297,'Section Master'!$A$14:$J$100,8,FALSE())="Single or aggregate gate",IF(OR(Q297&gt;T297,S297&gt;U297),"Threshold exceeded","Below threshold"),IF(VLOOKUP(I297,'Section Master'!$A$14:$J$100,8,FALSE())="Aggregate gate",IF(S297&gt;U297,"Threshold exceeded","Below threshold"),IF(VLOOKUP(I297,'Section Master'!$A$14:$J$100,8,FALSE())="No threshold","Applicable","Manual review")))),"Manual review"))</f>
        <v/>
      </c>
      <c r="W297" s="46">
        <f>IFERROR(VLOOKUP(I297,'Section Master'!$A$14:$J$100,5,FALSE()),0)</f>
        <v>0</v>
      </c>
      <c r="X297" s="44"/>
      <c r="Y297" s="33" t="str">
        <f>IF(I297="","",IF(V297="Below threshold",0,ROUND(IF(IFERROR(VLOOKUP(I297,'Section Master'!$A$14:$J$100,8,FALSE()),"")="Excess over aggregate",MAX(0,S297-MAX(U297,R297)),Q297)*IF(X297&lt;&gt;"",X297,W297),0)))</f>
        <v/>
      </c>
      <c r="Z297" s="39"/>
      <c r="AA297" s="45" t="str">
        <f t="shared" si="59"/>
        <v/>
      </c>
      <c r="AB297" s="39"/>
      <c r="AC297" s="33">
        <f t="shared" si="60"/>
        <v>0</v>
      </c>
      <c r="AD297" s="33">
        <f t="shared" si="61"/>
        <v>0</v>
      </c>
      <c r="AE297" s="33">
        <f t="shared" si="62"/>
        <v>0</v>
      </c>
      <c r="AF297" s="37"/>
      <c r="AG297" s="31" t="str">
        <f t="shared" si="63"/>
        <v/>
      </c>
      <c r="AH297" s="31" t="str">
        <f t="shared" si="64"/>
        <v/>
      </c>
      <c r="AI297" s="37"/>
    </row>
    <row r="298" spans="1:35" ht="14.25" customHeight="1" x14ac:dyDescent="0.25">
      <c r="A298" s="38" t="str">
        <f t="shared" si="52"/>
        <v/>
      </c>
      <c r="B298" s="39"/>
      <c r="C298" s="39"/>
      <c r="D298" s="40" t="str">
        <f t="shared" si="53"/>
        <v/>
      </c>
      <c r="E298" s="38" t="str">
        <f t="shared" si="54"/>
        <v/>
      </c>
      <c r="F298" s="38" t="str">
        <f t="shared" si="55"/>
        <v/>
      </c>
      <c r="G298" s="37"/>
      <c r="H298" s="38" t="str">
        <f>IFERROR(VLOOKUP(G298,'Vendor Master'!$A$14:$I$213,2,FALSE()),"")</f>
        <v/>
      </c>
      <c r="I298" s="37"/>
      <c r="J298" s="41"/>
      <c r="K298" s="41"/>
      <c r="L298" s="41"/>
      <c r="M298" s="42">
        <f t="shared" si="56"/>
        <v>0</v>
      </c>
      <c r="N298" s="37"/>
      <c r="O298" s="37" t="s">
        <v>370</v>
      </c>
      <c r="P298" s="41"/>
      <c r="Q298" s="42">
        <f t="shared" si="57"/>
        <v>0</v>
      </c>
      <c r="R298" s="42">
        <f>IF(ROW()=14,0,IF(OR(G298="",I298="",D298=""),0,SUMIFS($Q$14:Q297,$G$14:G297,G298,$I$14:I297,I298,$D$14:D297,"&gt;="&amp;DATE(IF(MONTH(D298)&gt;=4,YEAR(D298),YEAR(D298)-1),4,1),$D$14:D297,"&lt;"&amp;DATE(IF(MONTH(D298)&gt;=4,YEAR(D298)+1,YEAR(D298)),4,1))))</f>
        <v>0</v>
      </c>
      <c r="S298" s="42">
        <f t="shared" si="58"/>
        <v>0</v>
      </c>
      <c r="T298" s="42">
        <f>IFERROR(VLOOKUP(I298,'Section Master'!$A$14:$J$100,6,FALSE()),0)</f>
        <v>0</v>
      </c>
      <c r="U298" s="42">
        <f>IFERROR(VLOOKUP(I298,'Section Master'!$A$14:$J$100,7,FALSE()),0)</f>
        <v>0</v>
      </c>
      <c r="V298" s="38" t="str">
        <f>IF(I298="","",IFERROR(IF(VLOOKUP(I298,'Section Master'!$A$14:$J$100,8,FALSE())="Excess over aggregate",IF(S298&gt;U298,"Threshold exceeded","Below threshold"),IF(VLOOKUP(I298,'Section Master'!$A$14:$J$100,8,FALSE())="Single or aggregate gate",IF(OR(Q298&gt;T298,S298&gt;U298),"Threshold exceeded","Below threshold"),IF(VLOOKUP(I298,'Section Master'!$A$14:$J$100,8,FALSE())="Aggregate gate",IF(S298&gt;U298,"Threshold exceeded","Below threshold"),IF(VLOOKUP(I298,'Section Master'!$A$14:$J$100,8,FALSE())="No threshold","Applicable","Manual review")))),"Manual review"))</f>
        <v/>
      </c>
      <c r="W298" s="43">
        <f>IFERROR(VLOOKUP(I298,'Section Master'!$A$14:$J$100,5,FALSE()),0)</f>
        <v>0</v>
      </c>
      <c r="X298" s="44"/>
      <c r="Y298" s="42" t="str">
        <f>IF(I298="","",IF(V298="Below threshold",0,ROUND(IF(IFERROR(VLOOKUP(I298,'Section Master'!$A$14:$J$100,8,FALSE()),"")="Excess over aggregate",MAX(0,S298-MAX(U298,R298)),Q298)*IF(X298&lt;&gt;"",X298,W298),0)))</f>
        <v/>
      </c>
      <c r="Z298" s="39"/>
      <c r="AA298" s="40" t="str">
        <f t="shared" si="59"/>
        <v/>
      </c>
      <c r="AB298" s="39"/>
      <c r="AC298" s="42">
        <f t="shared" si="60"/>
        <v>0</v>
      </c>
      <c r="AD298" s="42">
        <f t="shared" si="61"/>
        <v>0</v>
      </c>
      <c r="AE298" s="42">
        <f t="shared" si="62"/>
        <v>0</v>
      </c>
      <c r="AF298" s="37"/>
      <c r="AG298" s="38" t="str">
        <f t="shared" si="63"/>
        <v/>
      </c>
      <c r="AH298" s="38" t="str">
        <f t="shared" si="64"/>
        <v/>
      </c>
      <c r="AI298" s="37"/>
    </row>
    <row r="299" spans="1:35" ht="14.25" customHeight="1" x14ac:dyDescent="0.25">
      <c r="A299" s="31" t="str">
        <f t="shared" si="52"/>
        <v/>
      </c>
      <c r="B299" s="39"/>
      <c r="C299" s="39"/>
      <c r="D299" s="45" t="str">
        <f t="shared" si="53"/>
        <v/>
      </c>
      <c r="E299" s="31" t="str">
        <f t="shared" si="54"/>
        <v/>
      </c>
      <c r="F299" s="31" t="str">
        <f t="shared" si="55"/>
        <v/>
      </c>
      <c r="G299" s="37"/>
      <c r="H299" s="31" t="str">
        <f>IFERROR(VLOOKUP(G299,'Vendor Master'!$A$14:$I$213,2,FALSE()),"")</f>
        <v/>
      </c>
      <c r="I299" s="37"/>
      <c r="J299" s="41"/>
      <c r="K299" s="41"/>
      <c r="L299" s="41"/>
      <c r="M299" s="33">
        <f t="shared" si="56"/>
        <v>0</v>
      </c>
      <c r="N299" s="37"/>
      <c r="O299" s="37" t="s">
        <v>370</v>
      </c>
      <c r="P299" s="41"/>
      <c r="Q299" s="33">
        <f t="shared" si="57"/>
        <v>0</v>
      </c>
      <c r="R299" s="33">
        <f>IF(ROW()=14,0,IF(OR(G299="",I299="",D299=""),0,SUMIFS($Q$14:Q298,$G$14:G298,G299,$I$14:I298,I299,$D$14:D298,"&gt;="&amp;DATE(IF(MONTH(D299)&gt;=4,YEAR(D299),YEAR(D299)-1),4,1),$D$14:D298,"&lt;"&amp;DATE(IF(MONTH(D299)&gt;=4,YEAR(D299)+1,YEAR(D299)),4,1))))</f>
        <v>0</v>
      </c>
      <c r="S299" s="33">
        <f t="shared" si="58"/>
        <v>0</v>
      </c>
      <c r="T299" s="33">
        <f>IFERROR(VLOOKUP(I299,'Section Master'!$A$14:$J$100,6,FALSE()),0)</f>
        <v>0</v>
      </c>
      <c r="U299" s="33">
        <f>IFERROR(VLOOKUP(I299,'Section Master'!$A$14:$J$100,7,FALSE()),0)</f>
        <v>0</v>
      </c>
      <c r="V299" s="31" t="str">
        <f>IF(I299="","",IFERROR(IF(VLOOKUP(I299,'Section Master'!$A$14:$J$100,8,FALSE())="Excess over aggregate",IF(S299&gt;U299,"Threshold exceeded","Below threshold"),IF(VLOOKUP(I299,'Section Master'!$A$14:$J$100,8,FALSE())="Single or aggregate gate",IF(OR(Q299&gt;T299,S299&gt;U299),"Threshold exceeded","Below threshold"),IF(VLOOKUP(I299,'Section Master'!$A$14:$J$100,8,FALSE())="Aggregate gate",IF(S299&gt;U299,"Threshold exceeded","Below threshold"),IF(VLOOKUP(I299,'Section Master'!$A$14:$J$100,8,FALSE())="No threshold","Applicable","Manual review")))),"Manual review"))</f>
        <v/>
      </c>
      <c r="W299" s="46">
        <f>IFERROR(VLOOKUP(I299,'Section Master'!$A$14:$J$100,5,FALSE()),0)</f>
        <v>0</v>
      </c>
      <c r="X299" s="44"/>
      <c r="Y299" s="33" t="str">
        <f>IF(I299="","",IF(V299="Below threshold",0,ROUND(IF(IFERROR(VLOOKUP(I299,'Section Master'!$A$14:$J$100,8,FALSE()),"")="Excess over aggregate",MAX(0,S299-MAX(U299,R299)),Q299)*IF(X299&lt;&gt;"",X299,W299),0)))</f>
        <v/>
      </c>
      <c r="Z299" s="39"/>
      <c r="AA299" s="45" t="str">
        <f t="shared" si="59"/>
        <v/>
      </c>
      <c r="AB299" s="39"/>
      <c r="AC299" s="33">
        <f t="shared" si="60"/>
        <v>0</v>
      </c>
      <c r="AD299" s="33">
        <f t="shared" si="61"/>
        <v>0</v>
      </c>
      <c r="AE299" s="33">
        <f t="shared" si="62"/>
        <v>0</v>
      </c>
      <c r="AF299" s="37"/>
      <c r="AG299" s="31" t="str">
        <f t="shared" si="63"/>
        <v/>
      </c>
      <c r="AH299" s="31" t="str">
        <f t="shared" si="64"/>
        <v/>
      </c>
      <c r="AI299" s="37"/>
    </row>
    <row r="300" spans="1:35" ht="14.25" customHeight="1" x14ac:dyDescent="0.25">
      <c r="A300" s="38" t="str">
        <f t="shared" si="52"/>
        <v/>
      </c>
      <c r="B300" s="39"/>
      <c r="C300" s="39"/>
      <c r="D300" s="40" t="str">
        <f t="shared" si="53"/>
        <v/>
      </c>
      <c r="E300" s="38" t="str">
        <f t="shared" si="54"/>
        <v/>
      </c>
      <c r="F300" s="38" t="str">
        <f t="shared" si="55"/>
        <v/>
      </c>
      <c r="G300" s="37"/>
      <c r="H300" s="38" t="str">
        <f>IFERROR(VLOOKUP(G300,'Vendor Master'!$A$14:$I$213,2,FALSE()),"")</f>
        <v/>
      </c>
      <c r="I300" s="37"/>
      <c r="J300" s="41"/>
      <c r="K300" s="41"/>
      <c r="L300" s="41"/>
      <c r="M300" s="42">
        <f t="shared" si="56"/>
        <v>0</v>
      </c>
      <c r="N300" s="37"/>
      <c r="O300" s="37" t="s">
        <v>370</v>
      </c>
      <c r="P300" s="41"/>
      <c r="Q300" s="42">
        <f t="shared" si="57"/>
        <v>0</v>
      </c>
      <c r="R300" s="42">
        <f>IF(ROW()=14,0,IF(OR(G300="",I300="",D300=""),0,SUMIFS($Q$14:Q299,$G$14:G299,G300,$I$14:I299,I300,$D$14:D299,"&gt;="&amp;DATE(IF(MONTH(D300)&gt;=4,YEAR(D300),YEAR(D300)-1),4,1),$D$14:D299,"&lt;"&amp;DATE(IF(MONTH(D300)&gt;=4,YEAR(D300)+1,YEAR(D300)),4,1))))</f>
        <v>0</v>
      </c>
      <c r="S300" s="42">
        <f t="shared" si="58"/>
        <v>0</v>
      </c>
      <c r="T300" s="42">
        <f>IFERROR(VLOOKUP(I300,'Section Master'!$A$14:$J$100,6,FALSE()),0)</f>
        <v>0</v>
      </c>
      <c r="U300" s="42">
        <f>IFERROR(VLOOKUP(I300,'Section Master'!$A$14:$J$100,7,FALSE()),0)</f>
        <v>0</v>
      </c>
      <c r="V300" s="38" t="str">
        <f>IF(I300="","",IFERROR(IF(VLOOKUP(I300,'Section Master'!$A$14:$J$100,8,FALSE())="Excess over aggregate",IF(S300&gt;U300,"Threshold exceeded","Below threshold"),IF(VLOOKUP(I300,'Section Master'!$A$14:$J$100,8,FALSE())="Single or aggregate gate",IF(OR(Q300&gt;T300,S300&gt;U300),"Threshold exceeded","Below threshold"),IF(VLOOKUP(I300,'Section Master'!$A$14:$J$100,8,FALSE())="Aggregate gate",IF(S300&gt;U300,"Threshold exceeded","Below threshold"),IF(VLOOKUP(I300,'Section Master'!$A$14:$J$100,8,FALSE())="No threshold","Applicable","Manual review")))),"Manual review"))</f>
        <v/>
      </c>
      <c r="W300" s="43">
        <f>IFERROR(VLOOKUP(I300,'Section Master'!$A$14:$J$100,5,FALSE()),0)</f>
        <v>0</v>
      </c>
      <c r="X300" s="44"/>
      <c r="Y300" s="42" t="str">
        <f>IF(I300="","",IF(V300="Below threshold",0,ROUND(IF(IFERROR(VLOOKUP(I300,'Section Master'!$A$14:$J$100,8,FALSE()),"")="Excess over aggregate",MAX(0,S300-MAX(U300,R300)),Q300)*IF(X300&lt;&gt;"",X300,W300),0)))</f>
        <v/>
      </c>
      <c r="Z300" s="39"/>
      <c r="AA300" s="40" t="str">
        <f t="shared" si="59"/>
        <v/>
      </c>
      <c r="AB300" s="39"/>
      <c r="AC300" s="42">
        <f t="shared" si="60"/>
        <v>0</v>
      </c>
      <c r="AD300" s="42">
        <f t="shared" si="61"/>
        <v>0</v>
      </c>
      <c r="AE300" s="42">
        <f t="shared" si="62"/>
        <v>0</v>
      </c>
      <c r="AF300" s="37"/>
      <c r="AG300" s="38" t="str">
        <f t="shared" si="63"/>
        <v/>
      </c>
      <c r="AH300" s="38" t="str">
        <f t="shared" si="64"/>
        <v/>
      </c>
      <c r="AI300" s="37"/>
    </row>
    <row r="301" spans="1:35" ht="14.25" customHeight="1" x14ac:dyDescent="0.25">
      <c r="A301" s="31" t="str">
        <f t="shared" si="52"/>
        <v/>
      </c>
      <c r="B301" s="39"/>
      <c r="C301" s="39"/>
      <c r="D301" s="45" t="str">
        <f t="shared" si="53"/>
        <v/>
      </c>
      <c r="E301" s="31" t="str">
        <f t="shared" si="54"/>
        <v/>
      </c>
      <c r="F301" s="31" t="str">
        <f t="shared" si="55"/>
        <v/>
      </c>
      <c r="G301" s="37"/>
      <c r="H301" s="31" t="str">
        <f>IFERROR(VLOOKUP(G301,'Vendor Master'!$A$14:$I$213,2,FALSE()),"")</f>
        <v/>
      </c>
      <c r="I301" s="37"/>
      <c r="J301" s="41"/>
      <c r="K301" s="41"/>
      <c r="L301" s="41"/>
      <c r="M301" s="33">
        <f t="shared" si="56"/>
        <v>0</v>
      </c>
      <c r="N301" s="37"/>
      <c r="O301" s="37" t="s">
        <v>370</v>
      </c>
      <c r="P301" s="41"/>
      <c r="Q301" s="33">
        <f t="shared" si="57"/>
        <v>0</v>
      </c>
      <c r="R301" s="33">
        <f>IF(ROW()=14,0,IF(OR(G301="",I301="",D301=""),0,SUMIFS($Q$14:Q300,$G$14:G300,G301,$I$14:I300,I301,$D$14:D300,"&gt;="&amp;DATE(IF(MONTH(D301)&gt;=4,YEAR(D301),YEAR(D301)-1),4,1),$D$14:D300,"&lt;"&amp;DATE(IF(MONTH(D301)&gt;=4,YEAR(D301)+1,YEAR(D301)),4,1))))</f>
        <v>0</v>
      </c>
      <c r="S301" s="33">
        <f t="shared" si="58"/>
        <v>0</v>
      </c>
      <c r="T301" s="33">
        <f>IFERROR(VLOOKUP(I301,'Section Master'!$A$14:$J$100,6,FALSE()),0)</f>
        <v>0</v>
      </c>
      <c r="U301" s="33">
        <f>IFERROR(VLOOKUP(I301,'Section Master'!$A$14:$J$100,7,FALSE()),0)</f>
        <v>0</v>
      </c>
      <c r="V301" s="31" t="str">
        <f>IF(I301="","",IFERROR(IF(VLOOKUP(I301,'Section Master'!$A$14:$J$100,8,FALSE())="Excess over aggregate",IF(S301&gt;U301,"Threshold exceeded","Below threshold"),IF(VLOOKUP(I301,'Section Master'!$A$14:$J$100,8,FALSE())="Single or aggregate gate",IF(OR(Q301&gt;T301,S301&gt;U301),"Threshold exceeded","Below threshold"),IF(VLOOKUP(I301,'Section Master'!$A$14:$J$100,8,FALSE())="Aggregate gate",IF(S301&gt;U301,"Threshold exceeded","Below threshold"),IF(VLOOKUP(I301,'Section Master'!$A$14:$J$100,8,FALSE())="No threshold","Applicable","Manual review")))),"Manual review"))</f>
        <v/>
      </c>
      <c r="W301" s="46">
        <f>IFERROR(VLOOKUP(I301,'Section Master'!$A$14:$J$100,5,FALSE()),0)</f>
        <v>0</v>
      </c>
      <c r="X301" s="44"/>
      <c r="Y301" s="33" t="str">
        <f>IF(I301="","",IF(V301="Below threshold",0,ROUND(IF(IFERROR(VLOOKUP(I301,'Section Master'!$A$14:$J$100,8,FALSE()),"")="Excess over aggregate",MAX(0,S301-MAX(U301,R301)),Q301)*IF(X301&lt;&gt;"",X301,W301),0)))</f>
        <v/>
      </c>
      <c r="Z301" s="39"/>
      <c r="AA301" s="45" t="str">
        <f t="shared" si="59"/>
        <v/>
      </c>
      <c r="AB301" s="39"/>
      <c r="AC301" s="33">
        <f t="shared" si="60"/>
        <v>0</v>
      </c>
      <c r="AD301" s="33">
        <f t="shared" si="61"/>
        <v>0</v>
      </c>
      <c r="AE301" s="33">
        <f t="shared" si="62"/>
        <v>0</v>
      </c>
      <c r="AF301" s="37"/>
      <c r="AG301" s="31" t="str">
        <f t="shared" si="63"/>
        <v/>
      </c>
      <c r="AH301" s="31" t="str">
        <f t="shared" si="64"/>
        <v/>
      </c>
      <c r="AI301" s="37"/>
    </row>
    <row r="302" spans="1:35" ht="14.25" customHeight="1" x14ac:dyDescent="0.25">
      <c r="A302" s="38" t="str">
        <f t="shared" si="52"/>
        <v/>
      </c>
      <c r="B302" s="39"/>
      <c r="C302" s="39"/>
      <c r="D302" s="40" t="str">
        <f t="shared" si="53"/>
        <v/>
      </c>
      <c r="E302" s="38" t="str">
        <f t="shared" si="54"/>
        <v/>
      </c>
      <c r="F302" s="38" t="str">
        <f t="shared" si="55"/>
        <v/>
      </c>
      <c r="G302" s="37"/>
      <c r="H302" s="38" t="str">
        <f>IFERROR(VLOOKUP(G302,'Vendor Master'!$A$14:$I$213,2,FALSE()),"")</f>
        <v/>
      </c>
      <c r="I302" s="37"/>
      <c r="J302" s="41"/>
      <c r="K302" s="41"/>
      <c r="L302" s="41"/>
      <c r="M302" s="42">
        <f t="shared" si="56"/>
        <v>0</v>
      </c>
      <c r="N302" s="37"/>
      <c r="O302" s="37" t="s">
        <v>370</v>
      </c>
      <c r="P302" s="41"/>
      <c r="Q302" s="42">
        <f t="shared" si="57"/>
        <v>0</v>
      </c>
      <c r="R302" s="42">
        <f>IF(ROW()=14,0,IF(OR(G302="",I302="",D302=""),0,SUMIFS($Q$14:Q301,$G$14:G301,G302,$I$14:I301,I302,$D$14:D301,"&gt;="&amp;DATE(IF(MONTH(D302)&gt;=4,YEAR(D302),YEAR(D302)-1),4,1),$D$14:D301,"&lt;"&amp;DATE(IF(MONTH(D302)&gt;=4,YEAR(D302)+1,YEAR(D302)),4,1))))</f>
        <v>0</v>
      </c>
      <c r="S302" s="42">
        <f t="shared" si="58"/>
        <v>0</v>
      </c>
      <c r="T302" s="42">
        <f>IFERROR(VLOOKUP(I302,'Section Master'!$A$14:$J$100,6,FALSE()),0)</f>
        <v>0</v>
      </c>
      <c r="U302" s="42">
        <f>IFERROR(VLOOKUP(I302,'Section Master'!$A$14:$J$100,7,FALSE()),0)</f>
        <v>0</v>
      </c>
      <c r="V302" s="38" t="str">
        <f>IF(I302="","",IFERROR(IF(VLOOKUP(I302,'Section Master'!$A$14:$J$100,8,FALSE())="Excess over aggregate",IF(S302&gt;U302,"Threshold exceeded","Below threshold"),IF(VLOOKUP(I302,'Section Master'!$A$14:$J$100,8,FALSE())="Single or aggregate gate",IF(OR(Q302&gt;T302,S302&gt;U302),"Threshold exceeded","Below threshold"),IF(VLOOKUP(I302,'Section Master'!$A$14:$J$100,8,FALSE())="Aggregate gate",IF(S302&gt;U302,"Threshold exceeded","Below threshold"),IF(VLOOKUP(I302,'Section Master'!$A$14:$J$100,8,FALSE())="No threshold","Applicable","Manual review")))),"Manual review"))</f>
        <v/>
      </c>
      <c r="W302" s="43">
        <f>IFERROR(VLOOKUP(I302,'Section Master'!$A$14:$J$100,5,FALSE()),0)</f>
        <v>0</v>
      </c>
      <c r="X302" s="44"/>
      <c r="Y302" s="42" t="str">
        <f>IF(I302="","",IF(V302="Below threshold",0,ROUND(IF(IFERROR(VLOOKUP(I302,'Section Master'!$A$14:$J$100,8,FALSE()),"")="Excess over aggregate",MAX(0,S302-MAX(U302,R302)),Q302)*IF(X302&lt;&gt;"",X302,W302),0)))</f>
        <v/>
      </c>
      <c r="Z302" s="39"/>
      <c r="AA302" s="40" t="str">
        <f t="shared" si="59"/>
        <v/>
      </c>
      <c r="AB302" s="39"/>
      <c r="AC302" s="42">
        <f t="shared" si="60"/>
        <v>0</v>
      </c>
      <c r="AD302" s="42">
        <f t="shared" si="61"/>
        <v>0</v>
      </c>
      <c r="AE302" s="42">
        <f t="shared" si="62"/>
        <v>0</v>
      </c>
      <c r="AF302" s="37"/>
      <c r="AG302" s="38" t="str">
        <f t="shared" si="63"/>
        <v/>
      </c>
      <c r="AH302" s="38" t="str">
        <f t="shared" si="64"/>
        <v/>
      </c>
      <c r="AI302" s="37"/>
    </row>
    <row r="303" spans="1:35" ht="14.25" customHeight="1" x14ac:dyDescent="0.25">
      <c r="A303" s="31" t="str">
        <f t="shared" si="52"/>
        <v/>
      </c>
      <c r="B303" s="39"/>
      <c r="C303" s="39"/>
      <c r="D303" s="45" t="str">
        <f t="shared" si="53"/>
        <v/>
      </c>
      <c r="E303" s="31" t="str">
        <f t="shared" si="54"/>
        <v/>
      </c>
      <c r="F303" s="31" t="str">
        <f t="shared" si="55"/>
        <v/>
      </c>
      <c r="G303" s="37"/>
      <c r="H303" s="31" t="str">
        <f>IFERROR(VLOOKUP(G303,'Vendor Master'!$A$14:$I$213,2,FALSE()),"")</f>
        <v/>
      </c>
      <c r="I303" s="37"/>
      <c r="J303" s="41"/>
      <c r="K303" s="41"/>
      <c r="L303" s="41"/>
      <c r="M303" s="33">
        <f t="shared" si="56"/>
        <v>0</v>
      </c>
      <c r="N303" s="37"/>
      <c r="O303" s="37" t="s">
        <v>370</v>
      </c>
      <c r="P303" s="41"/>
      <c r="Q303" s="33">
        <f t="shared" si="57"/>
        <v>0</v>
      </c>
      <c r="R303" s="33">
        <f>IF(ROW()=14,0,IF(OR(G303="",I303="",D303=""),0,SUMIFS($Q$14:Q302,$G$14:G302,G303,$I$14:I302,I303,$D$14:D302,"&gt;="&amp;DATE(IF(MONTH(D303)&gt;=4,YEAR(D303),YEAR(D303)-1),4,1),$D$14:D302,"&lt;"&amp;DATE(IF(MONTH(D303)&gt;=4,YEAR(D303)+1,YEAR(D303)),4,1))))</f>
        <v>0</v>
      </c>
      <c r="S303" s="33">
        <f t="shared" si="58"/>
        <v>0</v>
      </c>
      <c r="T303" s="33">
        <f>IFERROR(VLOOKUP(I303,'Section Master'!$A$14:$J$100,6,FALSE()),0)</f>
        <v>0</v>
      </c>
      <c r="U303" s="33">
        <f>IFERROR(VLOOKUP(I303,'Section Master'!$A$14:$J$100,7,FALSE()),0)</f>
        <v>0</v>
      </c>
      <c r="V303" s="31" t="str">
        <f>IF(I303="","",IFERROR(IF(VLOOKUP(I303,'Section Master'!$A$14:$J$100,8,FALSE())="Excess over aggregate",IF(S303&gt;U303,"Threshold exceeded","Below threshold"),IF(VLOOKUP(I303,'Section Master'!$A$14:$J$100,8,FALSE())="Single or aggregate gate",IF(OR(Q303&gt;T303,S303&gt;U303),"Threshold exceeded","Below threshold"),IF(VLOOKUP(I303,'Section Master'!$A$14:$J$100,8,FALSE())="Aggregate gate",IF(S303&gt;U303,"Threshold exceeded","Below threshold"),IF(VLOOKUP(I303,'Section Master'!$A$14:$J$100,8,FALSE())="No threshold","Applicable","Manual review")))),"Manual review"))</f>
        <v/>
      </c>
      <c r="W303" s="46">
        <f>IFERROR(VLOOKUP(I303,'Section Master'!$A$14:$J$100,5,FALSE()),0)</f>
        <v>0</v>
      </c>
      <c r="X303" s="44"/>
      <c r="Y303" s="33" t="str">
        <f>IF(I303="","",IF(V303="Below threshold",0,ROUND(IF(IFERROR(VLOOKUP(I303,'Section Master'!$A$14:$J$100,8,FALSE()),"")="Excess over aggregate",MAX(0,S303-MAX(U303,R303)),Q303)*IF(X303&lt;&gt;"",X303,W303),0)))</f>
        <v/>
      </c>
      <c r="Z303" s="39"/>
      <c r="AA303" s="45" t="str">
        <f t="shared" si="59"/>
        <v/>
      </c>
      <c r="AB303" s="39"/>
      <c r="AC303" s="33">
        <f t="shared" si="60"/>
        <v>0</v>
      </c>
      <c r="AD303" s="33">
        <f t="shared" si="61"/>
        <v>0</v>
      </c>
      <c r="AE303" s="33">
        <f t="shared" si="62"/>
        <v>0</v>
      </c>
      <c r="AF303" s="37"/>
      <c r="AG303" s="31" t="str">
        <f t="shared" si="63"/>
        <v/>
      </c>
      <c r="AH303" s="31" t="str">
        <f t="shared" si="64"/>
        <v/>
      </c>
      <c r="AI303" s="37"/>
    </row>
    <row r="304" spans="1:35" ht="14.25" customHeight="1" x14ac:dyDescent="0.25">
      <c r="A304" s="38" t="str">
        <f t="shared" si="52"/>
        <v/>
      </c>
      <c r="B304" s="39"/>
      <c r="C304" s="39"/>
      <c r="D304" s="40" t="str">
        <f t="shared" si="53"/>
        <v/>
      </c>
      <c r="E304" s="38" t="str">
        <f t="shared" si="54"/>
        <v/>
      </c>
      <c r="F304" s="38" t="str">
        <f t="shared" si="55"/>
        <v/>
      </c>
      <c r="G304" s="37"/>
      <c r="H304" s="38" t="str">
        <f>IFERROR(VLOOKUP(G304,'Vendor Master'!$A$14:$I$213,2,FALSE()),"")</f>
        <v/>
      </c>
      <c r="I304" s="37"/>
      <c r="J304" s="41"/>
      <c r="K304" s="41"/>
      <c r="L304" s="41"/>
      <c r="M304" s="42">
        <f t="shared" si="56"/>
        <v>0</v>
      </c>
      <c r="N304" s="37"/>
      <c r="O304" s="37" t="s">
        <v>370</v>
      </c>
      <c r="P304" s="41"/>
      <c r="Q304" s="42">
        <f t="shared" si="57"/>
        <v>0</v>
      </c>
      <c r="R304" s="42">
        <f>IF(ROW()=14,0,IF(OR(G304="",I304="",D304=""),0,SUMIFS($Q$14:Q303,$G$14:G303,G304,$I$14:I303,I304,$D$14:D303,"&gt;="&amp;DATE(IF(MONTH(D304)&gt;=4,YEAR(D304),YEAR(D304)-1),4,1),$D$14:D303,"&lt;"&amp;DATE(IF(MONTH(D304)&gt;=4,YEAR(D304)+1,YEAR(D304)),4,1))))</f>
        <v>0</v>
      </c>
      <c r="S304" s="42">
        <f t="shared" si="58"/>
        <v>0</v>
      </c>
      <c r="T304" s="42">
        <f>IFERROR(VLOOKUP(I304,'Section Master'!$A$14:$J$100,6,FALSE()),0)</f>
        <v>0</v>
      </c>
      <c r="U304" s="42">
        <f>IFERROR(VLOOKUP(I304,'Section Master'!$A$14:$J$100,7,FALSE()),0)</f>
        <v>0</v>
      </c>
      <c r="V304" s="38" t="str">
        <f>IF(I304="","",IFERROR(IF(VLOOKUP(I304,'Section Master'!$A$14:$J$100,8,FALSE())="Excess over aggregate",IF(S304&gt;U304,"Threshold exceeded","Below threshold"),IF(VLOOKUP(I304,'Section Master'!$A$14:$J$100,8,FALSE())="Single or aggregate gate",IF(OR(Q304&gt;T304,S304&gt;U304),"Threshold exceeded","Below threshold"),IF(VLOOKUP(I304,'Section Master'!$A$14:$J$100,8,FALSE())="Aggregate gate",IF(S304&gt;U304,"Threshold exceeded","Below threshold"),IF(VLOOKUP(I304,'Section Master'!$A$14:$J$100,8,FALSE())="No threshold","Applicable","Manual review")))),"Manual review"))</f>
        <v/>
      </c>
      <c r="W304" s="43">
        <f>IFERROR(VLOOKUP(I304,'Section Master'!$A$14:$J$100,5,FALSE()),0)</f>
        <v>0</v>
      </c>
      <c r="X304" s="44"/>
      <c r="Y304" s="42" t="str">
        <f>IF(I304="","",IF(V304="Below threshold",0,ROUND(IF(IFERROR(VLOOKUP(I304,'Section Master'!$A$14:$J$100,8,FALSE()),"")="Excess over aggregate",MAX(0,S304-MAX(U304,R304)),Q304)*IF(X304&lt;&gt;"",X304,W304),0)))</f>
        <v/>
      </c>
      <c r="Z304" s="39"/>
      <c r="AA304" s="40" t="str">
        <f t="shared" si="59"/>
        <v/>
      </c>
      <c r="AB304" s="39"/>
      <c r="AC304" s="42">
        <f t="shared" si="60"/>
        <v>0</v>
      </c>
      <c r="AD304" s="42">
        <f t="shared" si="61"/>
        <v>0</v>
      </c>
      <c r="AE304" s="42">
        <f t="shared" si="62"/>
        <v>0</v>
      </c>
      <c r="AF304" s="37"/>
      <c r="AG304" s="38" t="str">
        <f t="shared" si="63"/>
        <v/>
      </c>
      <c r="AH304" s="38" t="str">
        <f t="shared" si="64"/>
        <v/>
      </c>
      <c r="AI304" s="37"/>
    </row>
    <row r="305" spans="1:35" ht="14.25" customHeight="1" x14ac:dyDescent="0.25">
      <c r="A305" s="31" t="str">
        <f t="shared" si="52"/>
        <v/>
      </c>
      <c r="B305" s="39"/>
      <c r="C305" s="39"/>
      <c r="D305" s="45" t="str">
        <f t="shared" si="53"/>
        <v/>
      </c>
      <c r="E305" s="31" t="str">
        <f t="shared" si="54"/>
        <v/>
      </c>
      <c r="F305" s="31" t="str">
        <f t="shared" si="55"/>
        <v/>
      </c>
      <c r="G305" s="37"/>
      <c r="H305" s="31" t="str">
        <f>IFERROR(VLOOKUP(G305,'Vendor Master'!$A$14:$I$213,2,FALSE()),"")</f>
        <v/>
      </c>
      <c r="I305" s="37"/>
      <c r="J305" s="41"/>
      <c r="K305" s="41"/>
      <c r="L305" s="41"/>
      <c r="M305" s="33">
        <f t="shared" si="56"/>
        <v>0</v>
      </c>
      <c r="N305" s="37"/>
      <c r="O305" s="37" t="s">
        <v>370</v>
      </c>
      <c r="P305" s="41"/>
      <c r="Q305" s="33">
        <f t="shared" si="57"/>
        <v>0</v>
      </c>
      <c r="R305" s="33">
        <f>IF(ROW()=14,0,IF(OR(G305="",I305="",D305=""),0,SUMIFS($Q$14:Q304,$G$14:G304,G305,$I$14:I304,I305,$D$14:D304,"&gt;="&amp;DATE(IF(MONTH(D305)&gt;=4,YEAR(D305),YEAR(D305)-1),4,1),$D$14:D304,"&lt;"&amp;DATE(IF(MONTH(D305)&gt;=4,YEAR(D305)+1,YEAR(D305)),4,1))))</f>
        <v>0</v>
      </c>
      <c r="S305" s="33">
        <f t="shared" si="58"/>
        <v>0</v>
      </c>
      <c r="T305" s="33">
        <f>IFERROR(VLOOKUP(I305,'Section Master'!$A$14:$J$100,6,FALSE()),0)</f>
        <v>0</v>
      </c>
      <c r="U305" s="33">
        <f>IFERROR(VLOOKUP(I305,'Section Master'!$A$14:$J$100,7,FALSE()),0)</f>
        <v>0</v>
      </c>
      <c r="V305" s="31" t="str">
        <f>IF(I305="","",IFERROR(IF(VLOOKUP(I305,'Section Master'!$A$14:$J$100,8,FALSE())="Excess over aggregate",IF(S305&gt;U305,"Threshold exceeded","Below threshold"),IF(VLOOKUP(I305,'Section Master'!$A$14:$J$100,8,FALSE())="Single or aggregate gate",IF(OR(Q305&gt;T305,S305&gt;U305),"Threshold exceeded","Below threshold"),IF(VLOOKUP(I305,'Section Master'!$A$14:$J$100,8,FALSE())="Aggregate gate",IF(S305&gt;U305,"Threshold exceeded","Below threshold"),IF(VLOOKUP(I305,'Section Master'!$A$14:$J$100,8,FALSE())="No threshold","Applicable","Manual review")))),"Manual review"))</f>
        <v/>
      </c>
      <c r="W305" s="46">
        <f>IFERROR(VLOOKUP(I305,'Section Master'!$A$14:$J$100,5,FALSE()),0)</f>
        <v>0</v>
      </c>
      <c r="X305" s="44"/>
      <c r="Y305" s="33" t="str">
        <f>IF(I305="","",IF(V305="Below threshold",0,ROUND(IF(IFERROR(VLOOKUP(I305,'Section Master'!$A$14:$J$100,8,FALSE()),"")="Excess over aggregate",MAX(0,S305-MAX(U305,R305)),Q305)*IF(X305&lt;&gt;"",X305,W305),0)))</f>
        <v/>
      </c>
      <c r="Z305" s="39"/>
      <c r="AA305" s="45" t="str">
        <f t="shared" si="59"/>
        <v/>
      </c>
      <c r="AB305" s="39"/>
      <c r="AC305" s="33">
        <f t="shared" si="60"/>
        <v>0</v>
      </c>
      <c r="AD305" s="33">
        <f t="shared" si="61"/>
        <v>0</v>
      </c>
      <c r="AE305" s="33">
        <f t="shared" si="62"/>
        <v>0</v>
      </c>
      <c r="AF305" s="37"/>
      <c r="AG305" s="31" t="str">
        <f t="shared" si="63"/>
        <v/>
      </c>
      <c r="AH305" s="31" t="str">
        <f t="shared" si="64"/>
        <v/>
      </c>
      <c r="AI305" s="37"/>
    </row>
    <row r="306" spans="1:35" ht="14.25" customHeight="1" x14ac:dyDescent="0.25">
      <c r="A306" s="38" t="str">
        <f t="shared" si="52"/>
        <v/>
      </c>
      <c r="B306" s="39"/>
      <c r="C306" s="39"/>
      <c r="D306" s="40" t="str">
        <f t="shared" si="53"/>
        <v/>
      </c>
      <c r="E306" s="38" t="str">
        <f t="shared" si="54"/>
        <v/>
      </c>
      <c r="F306" s="38" t="str">
        <f t="shared" si="55"/>
        <v/>
      </c>
      <c r="G306" s="37"/>
      <c r="H306" s="38" t="str">
        <f>IFERROR(VLOOKUP(G306,'Vendor Master'!$A$14:$I$213,2,FALSE()),"")</f>
        <v/>
      </c>
      <c r="I306" s="37"/>
      <c r="J306" s="41"/>
      <c r="K306" s="41"/>
      <c r="L306" s="41"/>
      <c r="M306" s="42">
        <f t="shared" si="56"/>
        <v>0</v>
      </c>
      <c r="N306" s="37"/>
      <c r="O306" s="37" t="s">
        <v>370</v>
      </c>
      <c r="P306" s="41"/>
      <c r="Q306" s="42">
        <f t="shared" si="57"/>
        <v>0</v>
      </c>
      <c r="R306" s="42">
        <f>IF(ROW()=14,0,IF(OR(G306="",I306="",D306=""),0,SUMIFS($Q$14:Q305,$G$14:G305,G306,$I$14:I305,I306,$D$14:D305,"&gt;="&amp;DATE(IF(MONTH(D306)&gt;=4,YEAR(D306),YEAR(D306)-1),4,1),$D$14:D305,"&lt;"&amp;DATE(IF(MONTH(D306)&gt;=4,YEAR(D306)+1,YEAR(D306)),4,1))))</f>
        <v>0</v>
      </c>
      <c r="S306" s="42">
        <f t="shared" si="58"/>
        <v>0</v>
      </c>
      <c r="T306" s="42">
        <f>IFERROR(VLOOKUP(I306,'Section Master'!$A$14:$J$100,6,FALSE()),0)</f>
        <v>0</v>
      </c>
      <c r="U306" s="42">
        <f>IFERROR(VLOOKUP(I306,'Section Master'!$A$14:$J$100,7,FALSE()),0)</f>
        <v>0</v>
      </c>
      <c r="V306" s="38" t="str">
        <f>IF(I306="","",IFERROR(IF(VLOOKUP(I306,'Section Master'!$A$14:$J$100,8,FALSE())="Excess over aggregate",IF(S306&gt;U306,"Threshold exceeded","Below threshold"),IF(VLOOKUP(I306,'Section Master'!$A$14:$J$100,8,FALSE())="Single or aggregate gate",IF(OR(Q306&gt;T306,S306&gt;U306),"Threshold exceeded","Below threshold"),IF(VLOOKUP(I306,'Section Master'!$A$14:$J$100,8,FALSE())="Aggregate gate",IF(S306&gt;U306,"Threshold exceeded","Below threshold"),IF(VLOOKUP(I306,'Section Master'!$A$14:$J$100,8,FALSE())="No threshold","Applicable","Manual review")))),"Manual review"))</f>
        <v/>
      </c>
      <c r="W306" s="43">
        <f>IFERROR(VLOOKUP(I306,'Section Master'!$A$14:$J$100,5,FALSE()),0)</f>
        <v>0</v>
      </c>
      <c r="X306" s="44"/>
      <c r="Y306" s="42" t="str">
        <f>IF(I306="","",IF(V306="Below threshold",0,ROUND(IF(IFERROR(VLOOKUP(I306,'Section Master'!$A$14:$J$100,8,FALSE()),"")="Excess over aggregate",MAX(0,S306-MAX(U306,R306)),Q306)*IF(X306&lt;&gt;"",X306,W306),0)))</f>
        <v/>
      </c>
      <c r="Z306" s="39"/>
      <c r="AA306" s="40" t="str">
        <f t="shared" si="59"/>
        <v/>
      </c>
      <c r="AB306" s="39"/>
      <c r="AC306" s="42">
        <f t="shared" si="60"/>
        <v>0</v>
      </c>
      <c r="AD306" s="42">
        <f t="shared" si="61"/>
        <v>0</v>
      </c>
      <c r="AE306" s="42">
        <f t="shared" si="62"/>
        <v>0</v>
      </c>
      <c r="AF306" s="37"/>
      <c r="AG306" s="38" t="str">
        <f t="shared" si="63"/>
        <v/>
      </c>
      <c r="AH306" s="38" t="str">
        <f t="shared" si="64"/>
        <v/>
      </c>
      <c r="AI306" s="37"/>
    </row>
    <row r="307" spans="1:35" ht="14.25" customHeight="1" x14ac:dyDescent="0.25">
      <c r="A307" s="31" t="str">
        <f t="shared" si="52"/>
        <v/>
      </c>
      <c r="B307" s="39"/>
      <c r="C307" s="39"/>
      <c r="D307" s="45" t="str">
        <f t="shared" si="53"/>
        <v/>
      </c>
      <c r="E307" s="31" t="str">
        <f t="shared" si="54"/>
        <v/>
      </c>
      <c r="F307" s="31" t="str">
        <f t="shared" si="55"/>
        <v/>
      </c>
      <c r="G307" s="37"/>
      <c r="H307" s="31" t="str">
        <f>IFERROR(VLOOKUP(G307,'Vendor Master'!$A$14:$I$213,2,FALSE()),"")</f>
        <v/>
      </c>
      <c r="I307" s="37"/>
      <c r="J307" s="41"/>
      <c r="K307" s="41"/>
      <c r="L307" s="41"/>
      <c r="M307" s="33">
        <f t="shared" si="56"/>
        <v>0</v>
      </c>
      <c r="N307" s="37"/>
      <c r="O307" s="37" t="s">
        <v>370</v>
      </c>
      <c r="P307" s="41"/>
      <c r="Q307" s="33">
        <f t="shared" si="57"/>
        <v>0</v>
      </c>
      <c r="R307" s="33">
        <f>IF(ROW()=14,0,IF(OR(G307="",I307="",D307=""),0,SUMIFS($Q$14:Q306,$G$14:G306,G307,$I$14:I306,I307,$D$14:D306,"&gt;="&amp;DATE(IF(MONTH(D307)&gt;=4,YEAR(D307),YEAR(D307)-1),4,1),$D$14:D306,"&lt;"&amp;DATE(IF(MONTH(D307)&gt;=4,YEAR(D307)+1,YEAR(D307)),4,1))))</f>
        <v>0</v>
      </c>
      <c r="S307" s="33">
        <f t="shared" si="58"/>
        <v>0</v>
      </c>
      <c r="T307" s="33">
        <f>IFERROR(VLOOKUP(I307,'Section Master'!$A$14:$J$100,6,FALSE()),0)</f>
        <v>0</v>
      </c>
      <c r="U307" s="33">
        <f>IFERROR(VLOOKUP(I307,'Section Master'!$A$14:$J$100,7,FALSE()),0)</f>
        <v>0</v>
      </c>
      <c r="V307" s="31" t="str">
        <f>IF(I307="","",IFERROR(IF(VLOOKUP(I307,'Section Master'!$A$14:$J$100,8,FALSE())="Excess over aggregate",IF(S307&gt;U307,"Threshold exceeded","Below threshold"),IF(VLOOKUP(I307,'Section Master'!$A$14:$J$100,8,FALSE())="Single or aggregate gate",IF(OR(Q307&gt;T307,S307&gt;U307),"Threshold exceeded","Below threshold"),IF(VLOOKUP(I307,'Section Master'!$A$14:$J$100,8,FALSE())="Aggregate gate",IF(S307&gt;U307,"Threshold exceeded","Below threshold"),IF(VLOOKUP(I307,'Section Master'!$A$14:$J$100,8,FALSE())="No threshold","Applicable","Manual review")))),"Manual review"))</f>
        <v/>
      </c>
      <c r="W307" s="46">
        <f>IFERROR(VLOOKUP(I307,'Section Master'!$A$14:$J$100,5,FALSE()),0)</f>
        <v>0</v>
      </c>
      <c r="X307" s="44"/>
      <c r="Y307" s="33" t="str">
        <f>IF(I307="","",IF(V307="Below threshold",0,ROUND(IF(IFERROR(VLOOKUP(I307,'Section Master'!$A$14:$J$100,8,FALSE()),"")="Excess over aggregate",MAX(0,S307-MAX(U307,R307)),Q307)*IF(X307&lt;&gt;"",X307,W307),0)))</f>
        <v/>
      </c>
      <c r="Z307" s="39"/>
      <c r="AA307" s="45" t="str">
        <f t="shared" si="59"/>
        <v/>
      </c>
      <c r="AB307" s="39"/>
      <c r="AC307" s="33">
        <f t="shared" si="60"/>
        <v>0</v>
      </c>
      <c r="AD307" s="33">
        <f t="shared" si="61"/>
        <v>0</v>
      </c>
      <c r="AE307" s="33">
        <f t="shared" si="62"/>
        <v>0</v>
      </c>
      <c r="AF307" s="37"/>
      <c r="AG307" s="31" t="str">
        <f t="shared" si="63"/>
        <v/>
      </c>
      <c r="AH307" s="31" t="str">
        <f t="shared" si="64"/>
        <v/>
      </c>
      <c r="AI307" s="37"/>
    </row>
    <row r="308" spans="1:35" ht="14.25" customHeight="1" x14ac:dyDescent="0.25">
      <c r="A308" s="38" t="str">
        <f t="shared" si="52"/>
        <v/>
      </c>
      <c r="B308" s="39"/>
      <c r="C308" s="39"/>
      <c r="D308" s="40" t="str">
        <f t="shared" si="53"/>
        <v/>
      </c>
      <c r="E308" s="38" t="str">
        <f t="shared" si="54"/>
        <v/>
      </c>
      <c r="F308" s="38" t="str">
        <f t="shared" si="55"/>
        <v/>
      </c>
      <c r="G308" s="37"/>
      <c r="H308" s="38" t="str">
        <f>IFERROR(VLOOKUP(G308,'Vendor Master'!$A$14:$I$213,2,FALSE()),"")</f>
        <v/>
      </c>
      <c r="I308" s="37"/>
      <c r="J308" s="41"/>
      <c r="K308" s="41"/>
      <c r="L308" s="41"/>
      <c r="M308" s="42">
        <f t="shared" si="56"/>
        <v>0</v>
      </c>
      <c r="N308" s="37"/>
      <c r="O308" s="37" t="s">
        <v>370</v>
      </c>
      <c r="P308" s="41"/>
      <c r="Q308" s="42">
        <f t="shared" si="57"/>
        <v>0</v>
      </c>
      <c r="R308" s="42">
        <f>IF(ROW()=14,0,IF(OR(G308="",I308="",D308=""),0,SUMIFS($Q$14:Q307,$G$14:G307,G308,$I$14:I307,I308,$D$14:D307,"&gt;="&amp;DATE(IF(MONTH(D308)&gt;=4,YEAR(D308),YEAR(D308)-1),4,1),$D$14:D307,"&lt;"&amp;DATE(IF(MONTH(D308)&gt;=4,YEAR(D308)+1,YEAR(D308)),4,1))))</f>
        <v>0</v>
      </c>
      <c r="S308" s="42">
        <f t="shared" si="58"/>
        <v>0</v>
      </c>
      <c r="T308" s="42">
        <f>IFERROR(VLOOKUP(I308,'Section Master'!$A$14:$J$100,6,FALSE()),0)</f>
        <v>0</v>
      </c>
      <c r="U308" s="42">
        <f>IFERROR(VLOOKUP(I308,'Section Master'!$A$14:$J$100,7,FALSE()),0)</f>
        <v>0</v>
      </c>
      <c r="V308" s="38" t="str">
        <f>IF(I308="","",IFERROR(IF(VLOOKUP(I308,'Section Master'!$A$14:$J$100,8,FALSE())="Excess over aggregate",IF(S308&gt;U308,"Threshold exceeded","Below threshold"),IF(VLOOKUP(I308,'Section Master'!$A$14:$J$100,8,FALSE())="Single or aggregate gate",IF(OR(Q308&gt;T308,S308&gt;U308),"Threshold exceeded","Below threshold"),IF(VLOOKUP(I308,'Section Master'!$A$14:$J$100,8,FALSE())="Aggregate gate",IF(S308&gt;U308,"Threshold exceeded","Below threshold"),IF(VLOOKUP(I308,'Section Master'!$A$14:$J$100,8,FALSE())="No threshold","Applicable","Manual review")))),"Manual review"))</f>
        <v/>
      </c>
      <c r="W308" s="43">
        <f>IFERROR(VLOOKUP(I308,'Section Master'!$A$14:$J$100,5,FALSE()),0)</f>
        <v>0</v>
      </c>
      <c r="X308" s="44"/>
      <c r="Y308" s="42" t="str">
        <f>IF(I308="","",IF(V308="Below threshold",0,ROUND(IF(IFERROR(VLOOKUP(I308,'Section Master'!$A$14:$J$100,8,FALSE()),"")="Excess over aggregate",MAX(0,S308-MAX(U308,R308)),Q308)*IF(X308&lt;&gt;"",X308,W308),0)))</f>
        <v/>
      </c>
      <c r="Z308" s="39"/>
      <c r="AA308" s="40" t="str">
        <f t="shared" si="59"/>
        <v/>
      </c>
      <c r="AB308" s="39"/>
      <c r="AC308" s="42">
        <f t="shared" si="60"/>
        <v>0</v>
      </c>
      <c r="AD308" s="42">
        <f t="shared" si="61"/>
        <v>0</v>
      </c>
      <c r="AE308" s="42">
        <f t="shared" si="62"/>
        <v>0</v>
      </c>
      <c r="AF308" s="37"/>
      <c r="AG308" s="38" t="str">
        <f t="shared" si="63"/>
        <v/>
      </c>
      <c r="AH308" s="38" t="str">
        <f t="shared" si="64"/>
        <v/>
      </c>
      <c r="AI308" s="37"/>
    </row>
    <row r="309" spans="1:35" ht="14.25" customHeight="1" x14ac:dyDescent="0.25">
      <c r="A309" s="31" t="str">
        <f t="shared" si="52"/>
        <v/>
      </c>
      <c r="B309" s="39"/>
      <c r="C309" s="39"/>
      <c r="D309" s="45" t="str">
        <f t="shared" si="53"/>
        <v/>
      </c>
      <c r="E309" s="31" t="str">
        <f t="shared" si="54"/>
        <v/>
      </c>
      <c r="F309" s="31" t="str">
        <f t="shared" si="55"/>
        <v/>
      </c>
      <c r="G309" s="37"/>
      <c r="H309" s="31" t="str">
        <f>IFERROR(VLOOKUP(G309,'Vendor Master'!$A$14:$I$213,2,FALSE()),"")</f>
        <v/>
      </c>
      <c r="I309" s="37"/>
      <c r="J309" s="41"/>
      <c r="K309" s="41"/>
      <c r="L309" s="41"/>
      <c r="M309" s="33">
        <f t="shared" si="56"/>
        <v>0</v>
      </c>
      <c r="N309" s="37"/>
      <c r="O309" s="37" t="s">
        <v>370</v>
      </c>
      <c r="P309" s="41"/>
      <c r="Q309" s="33">
        <f t="shared" si="57"/>
        <v>0</v>
      </c>
      <c r="R309" s="33">
        <f>IF(ROW()=14,0,IF(OR(G309="",I309="",D309=""),0,SUMIFS($Q$14:Q308,$G$14:G308,G309,$I$14:I308,I309,$D$14:D308,"&gt;="&amp;DATE(IF(MONTH(D309)&gt;=4,YEAR(D309),YEAR(D309)-1),4,1),$D$14:D308,"&lt;"&amp;DATE(IF(MONTH(D309)&gt;=4,YEAR(D309)+1,YEAR(D309)),4,1))))</f>
        <v>0</v>
      </c>
      <c r="S309" s="33">
        <f t="shared" si="58"/>
        <v>0</v>
      </c>
      <c r="T309" s="33">
        <f>IFERROR(VLOOKUP(I309,'Section Master'!$A$14:$J$100,6,FALSE()),0)</f>
        <v>0</v>
      </c>
      <c r="U309" s="33">
        <f>IFERROR(VLOOKUP(I309,'Section Master'!$A$14:$J$100,7,FALSE()),0)</f>
        <v>0</v>
      </c>
      <c r="V309" s="31" t="str">
        <f>IF(I309="","",IFERROR(IF(VLOOKUP(I309,'Section Master'!$A$14:$J$100,8,FALSE())="Excess over aggregate",IF(S309&gt;U309,"Threshold exceeded","Below threshold"),IF(VLOOKUP(I309,'Section Master'!$A$14:$J$100,8,FALSE())="Single or aggregate gate",IF(OR(Q309&gt;T309,S309&gt;U309),"Threshold exceeded","Below threshold"),IF(VLOOKUP(I309,'Section Master'!$A$14:$J$100,8,FALSE())="Aggregate gate",IF(S309&gt;U309,"Threshold exceeded","Below threshold"),IF(VLOOKUP(I309,'Section Master'!$A$14:$J$100,8,FALSE())="No threshold","Applicable","Manual review")))),"Manual review"))</f>
        <v/>
      </c>
      <c r="W309" s="46">
        <f>IFERROR(VLOOKUP(I309,'Section Master'!$A$14:$J$100,5,FALSE()),0)</f>
        <v>0</v>
      </c>
      <c r="X309" s="44"/>
      <c r="Y309" s="33" t="str">
        <f>IF(I309="","",IF(V309="Below threshold",0,ROUND(IF(IFERROR(VLOOKUP(I309,'Section Master'!$A$14:$J$100,8,FALSE()),"")="Excess over aggregate",MAX(0,S309-MAX(U309,R309)),Q309)*IF(X309&lt;&gt;"",X309,W309),0)))</f>
        <v/>
      </c>
      <c r="Z309" s="39"/>
      <c r="AA309" s="45" t="str">
        <f t="shared" si="59"/>
        <v/>
      </c>
      <c r="AB309" s="39"/>
      <c r="AC309" s="33">
        <f t="shared" si="60"/>
        <v>0</v>
      </c>
      <c r="AD309" s="33">
        <f t="shared" si="61"/>
        <v>0</v>
      </c>
      <c r="AE309" s="33">
        <f t="shared" si="62"/>
        <v>0</v>
      </c>
      <c r="AF309" s="37"/>
      <c r="AG309" s="31" t="str">
        <f t="shared" si="63"/>
        <v/>
      </c>
      <c r="AH309" s="31" t="str">
        <f t="shared" si="64"/>
        <v/>
      </c>
      <c r="AI309" s="37"/>
    </row>
    <row r="310" spans="1:35" ht="14.25" customHeight="1" x14ac:dyDescent="0.25">
      <c r="A310" s="38" t="str">
        <f t="shared" si="52"/>
        <v/>
      </c>
      <c r="B310" s="39"/>
      <c r="C310" s="39"/>
      <c r="D310" s="40" t="str">
        <f t="shared" si="53"/>
        <v/>
      </c>
      <c r="E310" s="38" t="str">
        <f t="shared" si="54"/>
        <v/>
      </c>
      <c r="F310" s="38" t="str">
        <f t="shared" si="55"/>
        <v/>
      </c>
      <c r="G310" s="37"/>
      <c r="H310" s="38" t="str">
        <f>IFERROR(VLOOKUP(G310,'Vendor Master'!$A$14:$I$213,2,FALSE()),"")</f>
        <v/>
      </c>
      <c r="I310" s="37"/>
      <c r="J310" s="41"/>
      <c r="K310" s="41"/>
      <c r="L310" s="41"/>
      <c r="M310" s="42">
        <f t="shared" si="56"/>
        <v>0</v>
      </c>
      <c r="N310" s="37"/>
      <c r="O310" s="37" t="s">
        <v>370</v>
      </c>
      <c r="P310" s="41"/>
      <c r="Q310" s="42">
        <f t="shared" si="57"/>
        <v>0</v>
      </c>
      <c r="R310" s="42">
        <f>IF(ROW()=14,0,IF(OR(G310="",I310="",D310=""),0,SUMIFS($Q$14:Q309,$G$14:G309,G310,$I$14:I309,I310,$D$14:D309,"&gt;="&amp;DATE(IF(MONTH(D310)&gt;=4,YEAR(D310),YEAR(D310)-1),4,1),$D$14:D309,"&lt;"&amp;DATE(IF(MONTH(D310)&gt;=4,YEAR(D310)+1,YEAR(D310)),4,1))))</f>
        <v>0</v>
      </c>
      <c r="S310" s="42">
        <f t="shared" si="58"/>
        <v>0</v>
      </c>
      <c r="T310" s="42">
        <f>IFERROR(VLOOKUP(I310,'Section Master'!$A$14:$J$100,6,FALSE()),0)</f>
        <v>0</v>
      </c>
      <c r="U310" s="42">
        <f>IFERROR(VLOOKUP(I310,'Section Master'!$A$14:$J$100,7,FALSE()),0)</f>
        <v>0</v>
      </c>
      <c r="V310" s="38" t="str">
        <f>IF(I310="","",IFERROR(IF(VLOOKUP(I310,'Section Master'!$A$14:$J$100,8,FALSE())="Excess over aggregate",IF(S310&gt;U310,"Threshold exceeded","Below threshold"),IF(VLOOKUP(I310,'Section Master'!$A$14:$J$100,8,FALSE())="Single or aggregate gate",IF(OR(Q310&gt;T310,S310&gt;U310),"Threshold exceeded","Below threshold"),IF(VLOOKUP(I310,'Section Master'!$A$14:$J$100,8,FALSE())="Aggregate gate",IF(S310&gt;U310,"Threshold exceeded","Below threshold"),IF(VLOOKUP(I310,'Section Master'!$A$14:$J$100,8,FALSE())="No threshold","Applicable","Manual review")))),"Manual review"))</f>
        <v/>
      </c>
      <c r="W310" s="43">
        <f>IFERROR(VLOOKUP(I310,'Section Master'!$A$14:$J$100,5,FALSE()),0)</f>
        <v>0</v>
      </c>
      <c r="X310" s="44"/>
      <c r="Y310" s="42" t="str">
        <f>IF(I310="","",IF(V310="Below threshold",0,ROUND(IF(IFERROR(VLOOKUP(I310,'Section Master'!$A$14:$J$100,8,FALSE()),"")="Excess over aggregate",MAX(0,S310-MAX(U310,R310)),Q310)*IF(X310&lt;&gt;"",X310,W310),0)))</f>
        <v/>
      </c>
      <c r="Z310" s="39"/>
      <c r="AA310" s="40" t="str">
        <f t="shared" si="59"/>
        <v/>
      </c>
      <c r="AB310" s="39"/>
      <c r="AC310" s="42">
        <f t="shared" si="60"/>
        <v>0</v>
      </c>
      <c r="AD310" s="42">
        <f t="shared" si="61"/>
        <v>0</v>
      </c>
      <c r="AE310" s="42">
        <f t="shared" si="62"/>
        <v>0</v>
      </c>
      <c r="AF310" s="37"/>
      <c r="AG310" s="38" t="str">
        <f t="shared" si="63"/>
        <v/>
      </c>
      <c r="AH310" s="38" t="str">
        <f t="shared" si="64"/>
        <v/>
      </c>
      <c r="AI310" s="37"/>
    </row>
    <row r="311" spans="1:35" ht="14.25" customHeight="1" x14ac:dyDescent="0.25">
      <c r="A311" s="31" t="str">
        <f t="shared" si="52"/>
        <v/>
      </c>
      <c r="B311" s="39"/>
      <c r="C311" s="39"/>
      <c r="D311" s="45" t="str">
        <f t="shared" si="53"/>
        <v/>
      </c>
      <c r="E311" s="31" t="str">
        <f t="shared" si="54"/>
        <v/>
      </c>
      <c r="F311" s="31" t="str">
        <f t="shared" si="55"/>
        <v/>
      </c>
      <c r="G311" s="37"/>
      <c r="H311" s="31" t="str">
        <f>IFERROR(VLOOKUP(G311,'Vendor Master'!$A$14:$I$213,2,FALSE()),"")</f>
        <v/>
      </c>
      <c r="I311" s="37"/>
      <c r="J311" s="41"/>
      <c r="K311" s="41"/>
      <c r="L311" s="41"/>
      <c r="M311" s="33">
        <f t="shared" si="56"/>
        <v>0</v>
      </c>
      <c r="N311" s="37"/>
      <c r="O311" s="37" t="s">
        <v>370</v>
      </c>
      <c r="P311" s="41"/>
      <c r="Q311" s="33">
        <f t="shared" si="57"/>
        <v>0</v>
      </c>
      <c r="R311" s="33">
        <f>IF(ROW()=14,0,IF(OR(G311="",I311="",D311=""),0,SUMIFS($Q$14:Q310,$G$14:G310,G311,$I$14:I310,I311,$D$14:D310,"&gt;="&amp;DATE(IF(MONTH(D311)&gt;=4,YEAR(D311),YEAR(D311)-1),4,1),$D$14:D310,"&lt;"&amp;DATE(IF(MONTH(D311)&gt;=4,YEAR(D311)+1,YEAR(D311)),4,1))))</f>
        <v>0</v>
      </c>
      <c r="S311" s="33">
        <f t="shared" si="58"/>
        <v>0</v>
      </c>
      <c r="T311" s="33">
        <f>IFERROR(VLOOKUP(I311,'Section Master'!$A$14:$J$100,6,FALSE()),0)</f>
        <v>0</v>
      </c>
      <c r="U311" s="33">
        <f>IFERROR(VLOOKUP(I311,'Section Master'!$A$14:$J$100,7,FALSE()),0)</f>
        <v>0</v>
      </c>
      <c r="V311" s="31" t="str">
        <f>IF(I311="","",IFERROR(IF(VLOOKUP(I311,'Section Master'!$A$14:$J$100,8,FALSE())="Excess over aggregate",IF(S311&gt;U311,"Threshold exceeded","Below threshold"),IF(VLOOKUP(I311,'Section Master'!$A$14:$J$100,8,FALSE())="Single or aggregate gate",IF(OR(Q311&gt;T311,S311&gt;U311),"Threshold exceeded","Below threshold"),IF(VLOOKUP(I311,'Section Master'!$A$14:$J$100,8,FALSE())="Aggregate gate",IF(S311&gt;U311,"Threshold exceeded","Below threshold"),IF(VLOOKUP(I311,'Section Master'!$A$14:$J$100,8,FALSE())="No threshold","Applicable","Manual review")))),"Manual review"))</f>
        <v/>
      </c>
      <c r="W311" s="46">
        <f>IFERROR(VLOOKUP(I311,'Section Master'!$A$14:$J$100,5,FALSE()),0)</f>
        <v>0</v>
      </c>
      <c r="X311" s="44"/>
      <c r="Y311" s="33" t="str">
        <f>IF(I311="","",IF(V311="Below threshold",0,ROUND(IF(IFERROR(VLOOKUP(I311,'Section Master'!$A$14:$J$100,8,FALSE()),"")="Excess over aggregate",MAX(0,S311-MAX(U311,R311)),Q311)*IF(X311&lt;&gt;"",X311,W311),0)))</f>
        <v/>
      </c>
      <c r="Z311" s="39"/>
      <c r="AA311" s="45" t="str">
        <f t="shared" si="59"/>
        <v/>
      </c>
      <c r="AB311" s="39"/>
      <c r="AC311" s="33">
        <f t="shared" si="60"/>
        <v>0</v>
      </c>
      <c r="AD311" s="33">
        <f t="shared" si="61"/>
        <v>0</v>
      </c>
      <c r="AE311" s="33">
        <f t="shared" si="62"/>
        <v>0</v>
      </c>
      <c r="AF311" s="37"/>
      <c r="AG311" s="31" t="str">
        <f t="shared" si="63"/>
        <v/>
      </c>
      <c r="AH311" s="31" t="str">
        <f t="shared" si="64"/>
        <v/>
      </c>
      <c r="AI311" s="37"/>
    </row>
    <row r="312" spans="1:35" ht="14.25" customHeight="1" x14ac:dyDescent="0.25">
      <c r="A312" s="38" t="str">
        <f t="shared" si="52"/>
        <v/>
      </c>
      <c r="B312" s="39"/>
      <c r="C312" s="39"/>
      <c r="D312" s="40" t="str">
        <f t="shared" si="53"/>
        <v/>
      </c>
      <c r="E312" s="38" t="str">
        <f t="shared" si="54"/>
        <v/>
      </c>
      <c r="F312" s="38" t="str">
        <f t="shared" si="55"/>
        <v/>
      </c>
      <c r="G312" s="37"/>
      <c r="H312" s="38" t="str">
        <f>IFERROR(VLOOKUP(G312,'Vendor Master'!$A$14:$I$213,2,FALSE()),"")</f>
        <v/>
      </c>
      <c r="I312" s="37"/>
      <c r="J312" s="41"/>
      <c r="K312" s="41"/>
      <c r="L312" s="41"/>
      <c r="M312" s="42">
        <f t="shared" si="56"/>
        <v>0</v>
      </c>
      <c r="N312" s="37"/>
      <c r="O312" s="37" t="s">
        <v>370</v>
      </c>
      <c r="P312" s="41"/>
      <c r="Q312" s="42">
        <f t="shared" si="57"/>
        <v>0</v>
      </c>
      <c r="R312" s="42">
        <f>IF(ROW()=14,0,IF(OR(G312="",I312="",D312=""),0,SUMIFS($Q$14:Q311,$G$14:G311,G312,$I$14:I311,I312,$D$14:D311,"&gt;="&amp;DATE(IF(MONTH(D312)&gt;=4,YEAR(D312),YEAR(D312)-1),4,1),$D$14:D311,"&lt;"&amp;DATE(IF(MONTH(D312)&gt;=4,YEAR(D312)+1,YEAR(D312)),4,1))))</f>
        <v>0</v>
      </c>
      <c r="S312" s="42">
        <f t="shared" si="58"/>
        <v>0</v>
      </c>
      <c r="T312" s="42">
        <f>IFERROR(VLOOKUP(I312,'Section Master'!$A$14:$J$100,6,FALSE()),0)</f>
        <v>0</v>
      </c>
      <c r="U312" s="42">
        <f>IFERROR(VLOOKUP(I312,'Section Master'!$A$14:$J$100,7,FALSE()),0)</f>
        <v>0</v>
      </c>
      <c r="V312" s="38" t="str">
        <f>IF(I312="","",IFERROR(IF(VLOOKUP(I312,'Section Master'!$A$14:$J$100,8,FALSE())="Excess over aggregate",IF(S312&gt;U312,"Threshold exceeded","Below threshold"),IF(VLOOKUP(I312,'Section Master'!$A$14:$J$100,8,FALSE())="Single or aggregate gate",IF(OR(Q312&gt;T312,S312&gt;U312),"Threshold exceeded","Below threshold"),IF(VLOOKUP(I312,'Section Master'!$A$14:$J$100,8,FALSE())="Aggregate gate",IF(S312&gt;U312,"Threshold exceeded","Below threshold"),IF(VLOOKUP(I312,'Section Master'!$A$14:$J$100,8,FALSE())="No threshold","Applicable","Manual review")))),"Manual review"))</f>
        <v/>
      </c>
      <c r="W312" s="43">
        <f>IFERROR(VLOOKUP(I312,'Section Master'!$A$14:$J$100,5,FALSE()),0)</f>
        <v>0</v>
      </c>
      <c r="X312" s="44"/>
      <c r="Y312" s="42" t="str">
        <f>IF(I312="","",IF(V312="Below threshold",0,ROUND(IF(IFERROR(VLOOKUP(I312,'Section Master'!$A$14:$J$100,8,FALSE()),"")="Excess over aggregate",MAX(0,S312-MAX(U312,R312)),Q312)*IF(X312&lt;&gt;"",X312,W312),0)))</f>
        <v/>
      </c>
      <c r="Z312" s="39"/>
      <c r="AA312" s="40" t="str">
        <f t="shared" si="59"/>
        <v/>
      </c>
      <c r="AB312" s="39"/>
      <c r="AC312" s="42">
        <f t="shared" si="60"/>
        <v>0</v>
      </c>
      <c r="AD312" s="42">
        <f t="shared" si="61"/>
        <v>0</v>
      </c>
      <c r="AE312" s="42">
        <f t="shared" si="62"/>
        <v>0</v>
      </c>
      <c r="AF312" s="37"/>
      <c r="AG312" s="38" t="str">
        <f t="shared" si="63"/>
        <v/>
      </c>
      <c r="AH312" s="38" t="str">
        <f t="shared" si="64"/>
        <v/>
      </c>
      <c r="AI312" s="37"/>
    </row>
    <row r="313" spans="1:35" ht="14.25" customHeight="1" x14ac:dyDescent="0.25">
      <c r="A313" s="31" t="str">
        <f t="shared" si="52"/>
        <v/>
      </c>
      <c r="B313" s="39"/>
      <c r="C313" s="39"/>
      <c r="D313" s="45" t="str">
        <f t="shared" si="53"/>
        <v/>
      </c>
      <c r="E313" s="31" t="str">
        <f t="shared" si="54"/>
        <v/>
      </c>
      <c r="F313" s="31" t="str">
        <f t="shared" si="55"/>
        <v/>
      </c>
      <c r="G313" s="37"/>
      <c r="H313" s="31" t="str">
        <f>IFERROR(VLOOKUP(G313,'Vendor Master'!$A$14:$I$213,2,FALSE()),"")</f>
        <v/>
      </c>
      <c r="I313" s="37"/>
      <c r="J313" s="41"/>
      <c r="K313" s="41"/>
      <c r="L313" s="41"/>
      <c r="M313" s="33">
        <f t="shared" si="56"/>
        <v>0</v>
      </c>
      <c r="N313" s="37"/>
      <c r="O313" s="37" t="s">
        <v>370</v>
      </c>
      <c r="P313" s="41"/>
      <c r="Q313" s="33">
        <f t="shared" si="57"/>
        <v>0</v>
      </c>
      <c r="R313" s="33">
        <f>IF(ROW()=14,0,IF(OR(G313="",I313="",D313=""),0,SUMIFS($Q$14:Q312,$G$14:G312,G313,$I$14:I312,I313,$D$14:D312,"&gt;="&amp;DATE(IF(MONTH(D313)&gt;=4,YEAR(D313),YEAR(D313)-1),4,1),$D$14:D312,"&lt;"&amp;DATE(IF(MONTH(D313)&gt;=4,YEAR(D313)+1,YEAR(D313)),4,1))))</f>
        <v>0</v>
      </c>
      <c r="S313" s="33">
        <f t="shared" si="58"/>
        <v>0</v>
      </c>
      <c r="T313" s="33">
        <f>IFERROR(VLOOKUP(I313,'Section Master'!$A$14:$J$100,6,FALSE()),0)</f>
        <v>0</v>
      </c>
      <c r="U313" s="33">
        <f>IFERROR(VLOOKUP(I313,'Section Master'!$A$14:$J$100,7,FALSE()),0)</f>
        <v>0</v>
      </c>
      <c r="V313" s="31" t="str">
        <f>IF(I313="","",IFERROR(IF(VLOOKUP(I313,'Section Master'!$A$14:$J$100,8,FALSE())="Excess over aggregate",IF(S313&gt;U313,"Threshold exceeded","Below threshold"),IF(VLOOKUP(I313,'Section Master'!$A$14:$J$100,8,FALSE())="Single or aggregate gate",IF(OR(Q313&gt;T313,S313&gt;U313),"Threshold exceeded","Below threshold"),IF(VLOOKUP(I313,'Section Master'!$A$14:$J$100,8,FALSE())="Aggregate gate",IF(S313&gt;U313,"Threshold exceeded","Below threshold"),IF(VLOOKUP(I313,'Section Master'!$A$14:$J$100,8,FALSE())="No threshold","Applicable","Manual review")))),"Manual review"))</f>
        <v/>
      </c>
      <c r="W313" s="46">
        <f>IFERROR(VLOOKUP(I313,'Section Master'!$A$14:$J$100,5,FALSE()),0)</f>
        <v>0</v>
      </c>
      <c r="X313" s="44"/>
      <c r="Y313" s="33" t="str">
        <f>IF(I313="","",IF(V313="Below threshold",0,ROUND(IF(IFERROR(VLOOKUP(I313,'Section Master'!$A$14:$J$100,8,FALSE()),"")="Excess over aggregate",MAX(0,S313-MAX(U313,R313)),Q313)*IF(X313&lt;&gt;"",X313,W313),0)))</f>
        <v/>
      </c>
      <c r="Z313" s="39"/>
      <c r="AA313" s="45" t="str">
        <f t="shared" si="59"/>
        <v/>
      </c>
      <c r="AB313" s="39"/>
      <c r="AC313" s="33">
        <f t="shared" si="60"/>
        <v>0</v>
      </c>
      <c r="AD313" s="33">
        <f t="shared" si="61"/>
        <v>0</v>
      </c>
      <c r="AE313" s="33">
        <f t="shared" si="62"/>
        <v>0</v>
      </c>
      <c r="AF313" s="37"/>
      <c r="AG313" s="31" t="str">
        <f t="shared" si="63"/>
        <v/>
      </c>
      <c r="AH313" s="31" t="str">
        <f t="shared" si="64"/>
        <v/>
      </c>
      <c r="AI313" s="37"/>
    </row>
    <row r="314" spans="1:35" ht="14.25" customHeight="1" x14ac:dyDescent="0.25">
      <c r="A314" s="38" t="str">
        <f t="shared" si="52"/>
        <v/>
      </c>
      <c r="B314" s="39"/>
      <c r="C314" s="39"/>
      <c r="D314" s="40" t="str">
        <f t="shared" si="53"/>
        <v/>
      </c>
      <c r="E314" s="38" t="str">
        <f t="shared" si="54"/>
        <v/>
      </c>
      <c r="F314" s="38" t="str">
        <f t="shared" si="55"/>
        <v/>
      </c>
      <c r="G314" s="37"/>
      <c r="H314" s="38" t="str">
        <f>IFERROR(VLOOKUP(G314,'Vendor Master'!$A$14:$I$213,2,FALSE()),"")</f>
        <v/>
      </c>
      <c r="I314" s="37"/>
      <c r="J314" s="41"/>
      <c r="K314" s="41"/>
      <c r="L314" s="41"/>
      <c r="M314" s="42">
        <f t="shared" si="56"/>
        <v>0</v>
      </c>
      <c r="N314" s="37"/>
      <c r="O314" s="37" t="s">
        <v>370</v>
      </c>
      <c r="P314" s="41"/>
      <c r="Q314" s="42">
        <f t="shared" si="57"/>
        <v>0</v>
      </c>
      <c r="R314" s="42">
        <f>IF(ROW()=14,0,IF(OR(G314="",I314="",D314=""),0,SUMIFS($Q$14:Q313,$G$14:G313,G314,$I$14:I313,I314,$D$14:D313,"&gt;="&amp;DATE(IF(MONTH(D314)&gt;=4,YEAR(D314),YEAR(D314)-1),4,1),$D$14:D313,"&lt;"&amp;DATE(IF(MONTH(D314)&gt;=4,YEAR(D314)+1,YEAR(D314)),4,1))))</f>
        <v>0</v>
      </c>
      <c r="S314" s="42">
        <f t="shared" si="58"/>
        <v>0</v>
      </c>
      <c r="T314" s="42">
        <f>IFERROR(VLOOKUP(I314,'Section Master'!$A$14:$J$100,6,FALSE()),0)</f>
        <v>0</v>
      </c>
      <c r="U314" s="42">
        <f>IFERROR(VLOOKUP(I314,'Section Master'!$A$14:$J$100,7,FALSE()),0)</f>
        <v>0</v>
      </c>
      <c r="V314" s="38" t="str">
        <f>IF(I314="","",IFERROR(IF(VLOOKUP(I314,'Section Master'!$A$14:$J$100,8,FALSE())="Excess over aggregate",IF(S314&gt;U314,"Threshold exceeded","Below threshold"),IF(VLOOKUP(I314,'Section Master'!$A$14:$J$100,8,FALSE())="Single or aggregate gate",IF(OR(Q314&gt;T314,S314&gt;U314),"Threshold exceeded","Below threshold"),IF(VLOOKUP(I314,'Section Master'!$A$14:$J$100,8,FALSE())="Aggregate gate",IF(S314&gt;U314,"Threshold exceeded","Below threshold"),IF(VLOOKUP(I314,'Section Master'!$A$14:$J$100,8,FALSE())="No threshold","Applicable","Manual review")))),"Manual review"))</f>
        <v/>
      </c>
      <c r="W314" s="43">
        <f>IFERROR(VLOOKUP(I314,'Section Master'!$A$14:$J$100,5,FALSE()),0)</f>
        <v>0</v>
      </c>
      <c r="X314" s="44"/>
      <c r="Y314" s="42" t="str">
        <f>IF(I314="","",IF(V314="Below threshold",0,ROUND(IF(IFERROR(VLOOKUP(I314,'Section Master'!$A$14:$J$100,8,FALSE()),"")="Excess over aggregate",MAX(0,S314-MAX(U314,R314)),Q314)*IF(X314&lt;&gt;"",X314,W314),0)))</f>
        <v/>
      </c>
      <c r="Z314" s="39"/>
      <c r="AA314" s="40" t="str">
        <f t="shared" si="59"/>
        <v/>
      </c>
      <c r="AB314" s="39"/>
      <c r="AC314" s="42">
        <f t="shared" si="60"/>
        <v>0</v>
      </c>
      <c r="AD314" s="42">
        <f t="shared" si="61"/>
        <v>0</v>
      </c>
      <c r="AE314" s="42">
        <f t="shared" si="62"/>
        <v>0</v>
      </c>
      <c r="AF314" s="37"/>
      <c r="AG314" s="38" t="str">
        <f t="shared" si="63"/>
        <v/>
      </c>
      <c r="AH314" s="38" t="str">
        <f t="shared" si="64"/>
        <v/>
      </c>
      <c r="AI314" s="37"/>
    </row>
    <row r="315" spans="1:35" ht="14.25" customHeight="1" x14ac:dyDescent="0.25">
      <c r="A315" s="31" t="str">
        <f t="shared" si="52"/>
        <v/>
      </c>
      <c r="B315" s="39"/>
      <c r="C315" s="39"/>
      <c r="D315" s="45" t="str">
        <f t="shared" si="53"/>
        <v/>
      </c>
      <c r="E315" s="31" t="str">
        <f t="shared" si="54"/>
        <v/>
      </c>
      <c r="F315" s="31" t="str">
        <f t="shared" si="55"/>
        <v/>
      </c>
      <c r="G315" s="37"/>
      <c r="H315" s="31" t="str">
        <f>IFERROR(VLOOKUP(G315,'Vendor Master'!$A$14:$I$213,2,FALSE()),"")</f>
        <v/>
      </c>
      <c r="I315" s="37"/>
      <c r="J315" s="41"/>
      <c r="K315" s="41"/>
      <c r="L315" s="41"/>
      <c r="M315" s="33">
        <f t="shared" si="56"/>
        <v>0</v>
      </c>
      <c r="N315" s="37"/>
      <c r="O315" s="37" t="s">
        <v>370</v>
      </c>
      <c r="P315" s="41"/>
      <c r="Q315" s="33">
        <f t="shared" si="57"/>
        <v>0</v>
      </c>
      <c r="R315" s="33">
        <f>IF(ROW()=14,0,IF(OR(G315="",I315="",D315=""),0,SUMIFS($Q$14:Q314,$G$14:G314,G315,$I$14:I314,I315,$D$14:D314,"&gt;="&amp;DATE(IF(MONTH(D315)&gt;=4,YEAR(D315),YEAR(D315)-1),4,1),$D$14:D314,"&lt;"&amp;DATE(IF(MONTH(D315)&gt;=4,YEAR(D315)+1,YEAR(D315)),4,1))))</f>
        <v>0</v>
      </c>
      <c r="S315" s="33">
        <f t="shared" si="58"/>
        <v>0</v>
      </c>
      <c r="T315" s="33">
        <f>IFERROR(VLOOKUP(I315,'Section Master'!$A$14:$J$100,6,FALSE()),0)</f>
        <v>0</v>
      </c>
      <c r="U315" s="33">
        <f>IFERROR(VLOOKUP(I315,'Section Master'!$A$14:$J$100,7,FALSE()),0)</f>
        <v>0</v>
      </c>
      <c r="V315" s="31" t="str">
        <f>IF(I315="","",IFERROR(IF(VLOOKUP(I315,'Section Master'!$A$14:$J$100,8,FALSE())="Excess over aggregate",IF(S315&gt;U315,"Threshold exceeded","Below threshold"),IF(VLOOKUP(I315,'Section Master'!$A$14:$J$100,8,FALSE())="Single or aggregate gate",IF(OR(Q315&gt;T315,S315&gt;U315),"Threshold exceeded","Below threshold"),IF(VLOOKUP(I315,'Section Master'!$A$14:$J$100,8,FALSE())="Aggregate gate",IF(S315&gt;U315,"Threshold exceeded","Below threshold"),IF(VLOOKUP(I315,'Section Master'!$A$14:$J$100,8,FALSE())="No threshold","Applicable","Manual review")))),"Manual review"))</f>
        <v/>
      </c>
      <c r="W315" s="46">
        <f>IFERROR(VLOOKUP(I315,'Section Master'!$A$14:$J$100,5,FALSE()),0)</f>
        <v>0</v>
      </c>
      <c r="X315" s="44"/>
      <c r="Y315" s="33" t="str">
        <f>IF(I315="","",IF(V315="Below threshold",0,ROUND(IF(IFERROR(VLOOKUP(I315,'Section Master'!$A$14:$J$100,8,FALSE()),"")="Excess over aggregate",MAX(0,S315-MAX(U315,R315)),Q315)*IF(X315&lt;&gt;"",X315,W315),0)))</f>
        <v/>
      </c>
      <c r="Z315" s="39"/>
      <c r="AA315" s="45" t="str">
        <f t="shared" si="59"/>
        <v/>
      </c>
      <c r="AB315" s="39"/>
      <c r="AC315" s="33">
        <f t="shared" si="60"/>
        <v>0</v>
      </c>
      <c r="AD315" s="33">
        <f t="shared" si="61"/>
        <v>0</v>
      </c>
      <c r="AE315" s="33">
        <f t="shared" si="62"/>
        <v>0</v>
      </c>
      <c r="AF315" s="37"/>
      <c r="AG315" s="31" t="str">
        <f t="shared" si="63"/>
        <v/>
      </c>
      <c r="AH315" s="31" t="str">
        <f t="shared" si="64"/>
        <v/>
      </c>
      <c r="AI315" s="37"/>
    </row>
    <row r="316" spans="1:35" ht="14.25" customHeight="1" x14ac:dyDescent="0.25">
      <c r="A316" s="38" t="str">
        <f t="shared" si="52"/>
        <v/>
      </c>
      <c r="B316" s="39"/>
      <c r="C316" s="39"/>
      <c r="D316" s="40" t="str">
        <f t="shared" si="53"/>
        <v/>
      </c>
      <c r="E316" s="38" t="str">
        <f t="shared" si="54"/>
        <v/>
      </c>
      <c r="F316" s="38" t="str">
        <f t="shared" si="55"/>
        <v/>
      </c>
      <c r="G316" s="37"/>
      <c r="H316" s="38" t="str">
        <f>IFERROR(VLOOKUP(G316,'Vendor Master'!$A$14:$I$213,2,FALSE()),"")</f>
        <v/>
      </c>
      <c r="I316" s="37"/>
      <c r="J316" s="41"/>
      <c r="K316" s="41"/>
      <c r="L316" s="41"/>
      <c r="M316" s="42">
        <f t="shared" si="56"/>
        <v>0</v>
      </c>
      <c r="N316" s="37"/>
      <c r="O316" s="37" t="s">
        <v>370</v>
      </c>
      <c r="P316" s="41"/>
      <c r="Q316" s="42">
        <f t="shared" si="57"/>
        <v>0</v>
      </c>
      <c r="R316" s="42">
        <f>IF(ROW()=14,0,IF(OR(G316="",I316="",D316=""),0,SUMIFS($Q$14:Q315,$G$14:G315,G316,$I$14:I315,I316,$D$14:D315,"&gt;="&amp;DATE(IF(MONTH(D316)&gt;=4,YEAR(D316),YEAR(D316)-1),4,1),$D$14:D315,"&lt;"&amp;DATE(IF(MONTH(D316)&gt;=4,YEAR(D316)+1,YEAR(D316)),4,1))))</f>
        <v>0</v>
      </c>
      <c r="S316" s="42">
        <f t="shared" si="58"/>
        <v>0</v>
      </c>
      <c r="T316" s="42">
        <f>IFERROR(VLOOKUP(I316,'Section Master'!$A$14:$J$100,6,FALSE()),0)</f>
        <v>0</v>
      </c>
      <c r="U316" s="42">
        <f>IFERROR(VLOOKUP(I316,'Section Master'!$A$14:$J$100,7,FALSE()),0)</f>
        <v>0</v>
      </c>
      <c r="V316" s="38" t="str">
        <f>IF(I316="","",IFERROR(IF(VLOOKUP(I316,'Section Master'!$A$14:$J$100,8,FALSE())="Excess over aggregate",IF(S316&gt;U316,"Threshold exceeded","Below threshold"),IF(VLOOKUP(I316,'Section Master'!$A$14:$J$100,8,FALSE())="Single or aggregate gate",IF(OR(Q316&gt;T316,S316&gt;U316),"Threshold exceeded","Below threshold"),IF(VLOOKUP(I316,'Section Master'!$A$14:$J$100,8,FALSE())="Aggregate gate",IF(S316&gt;U316,"Threshold exceeded","Below threshold"),IF(VLOOKUP(I316,'Section Master'!$A$14:$J$100,8,FALSE())="No threshold","Applicable","Manual review")))),"Manual review"))</f>
        <v/>
      </c>
      <c r="W316" s="43">
        <f>IFERROR(VLOOKUP(I316,'Section Master'!$A$14:$J$100,5,FALSE()),0)</f>
        <v>0</v>
      </c>
      <c r="X316" s="44"/>
      <c r="Y316" s="42" t="str">
        <f>IF(I316="","",IF(V316="Below threshold",0,ROUND(IF(IFERROR(VLOOKUP(I316,'Section Master'!$A$14:$J$100,8,FALSE()),"")="Excess over aggregate",MAX(0,S316-MAX(U316,R316)),Q316)*IF(X316&lt;&gt;"",X316,W316),0)))</f>
        <v/>
      </c>
      <c r="Z316" s="39"/>
      <c r="AA316" s="40" t="str">
        <f t="shared" si="59"/>
        <v/>
      </c>
      <c r="AB316" s="39"/>
      <c r="AC316" s="42">
        <f t="shared" si="60"/>
        <v>0</v>
      </c>
      <c r="AD316" s="42">
        <f t="shared" si="61"/>
        <v>0</v>
      </c>
      <c r="AE316" s="42">
        <f t="shared" si="62"/>
        <v>0</v>
      </c>
      <c r="AF316" s="37"/>
      <c r="AG316" s="38" t="str">
        <f t="shared" si="63"/>
        <v/>
      </c>
      <c r="AH316" s="38" t="str">
        <f t="shared" si="64"/>
        <v/>
      </c>
      <c r="AI316" s="37"/>
    </row>
    <row r="317" spans="1:35" ht="14.25" customHeight="1" x14ac:dyDescent="0.25">
      <c r="A317" s="31" t="str">
        <f t="shared" si="52"/>
        <v/>
      </c>
      <c r="B317" s="39"/>
      <c r="C317" s="39"/>
      <c r="D317" s="45" t="str">
        <f t="shared" si="53"/>
        <v/>
      </c>
      <c r="E317" s="31" t="str">
        <f t="shared" si="54"/>
        <v/>
      </c>
      <c r="F317" s="31" t="str">
        <f t="shared" si="55"/>
        <v/>
      </c>
      <c r="G317" s="37"/>
      <c r="H317" s="31" t="str">
        <f>IFERROR(VLOOKUP(G317,'Vendor Master'!$A$14:$I$213,2,FALSE()),"")</f>
        <v/>
      </c>
      <c r="I317" s="37"/>
      <c r="J317" s="41"/>
      <c r="K317" s="41"/>
      <c r="L317" s="41"/>
      <c r="M317" s="33">
        <f t="shared" si="56"/>
        <v>0</v>
      </c>
      <c r="N317" s="37"/>
      <c r="O317" s="37" t="s">
        <v>370</v>
      </c>
      <c r="P317" s="41"/>
      <c r="Q317" s="33">
        <f t="shared" si="57"/>
        <v>0</v>
      </c>
      <c r="R317" s="33">
        <f>IF(ROW()=14,0,IF(OR(G317="",I317="",D317=""),0,SUMIFS($Q$14:Q316,$G$14:G316,G317,$I$14:I316,I317,$D$14:D316,"&gt;="&amp;DATE(IF(MONTH(D317)&gt;=4,YEAR(D317),YEAR(D317)-1),4,1),$D$14:D316,"&lt;"&amp;DATE(IF(MONTH(D317)&gt;=4,YEAR(D317)+1,YEAR(D317)),4,1))))</f>
        <v>0</v>
      </c>
      <c r="S317" s="33">
        <f t="shared" si="58"/>
        <v>0</v>
      </c>
      <c r="T317" s="33">
        <f>IFERROR(VLOOKUP(I317,'Section Master'!$A$14:$J$100,6,FALSE()),0)</f>
        <v>0</v>
      </c>
      <c r="U317" s="33">
        <f>IFERROR(VLOOKUP(I317,'Section Master'!$A$14:$J$100,7,FALSE()),0)</f>
        <v>0</v>
      </c>
      <c r="V317" s="31" t="str">
        <f>IF(I317="","",IFERROR(IF(VLOOKUP(I317,'Section Master'!$A$14:$J$100,8,FALSE())="Excess over aggregate",IF(S317&gt;U317,"Threshold exceeded","Below threshold"),IF(VLOOKUP(I317,'Section Master'!$A$14:$J$100,8,FALSE())="Single or aggregate gate",IF(OR(Q317&gt;T317,S317&gt;U317),"Threshold exceeded","Below threshold"),IF(VLOOKUP(I317,'Section Master'!$A$14:$J$100,8,FALSE())="Aggregate gate",IF(S317&gt;U317,"Threshold exceeded","Below threshold"),IF(VLOOKUP(I317,'Section Master'!$A$14:$J$100,8,FALSE())="No threshold","Applicable","Manual review")))),"Manual review"))</f>
        <v/>
      </c>
      <c r="W317" s="46">
        <f>IFERROR(VLOOKUP(I317,'Section Master'!$A$14:$J$100,5,FALSE()),0)</f>
        <v>0</v>
      </c>
      <c r="X317" s="44"/>
      <c r="Y317" s="33" t="str">
        <f>IF(I317="","",IF(V317="Below threshold",0,ROUND(IF(IFERROR(VLOOKUP(I317,'Section Master'!$A$14:$J$100,8,FALSE()),"")="Excess over aggregate",MAX(0,S317-MAX(U317,R317)),Q317)*IF(X317&lt;&gt;"",X317,W317),0)))</f>
        <v/>
      </c>
      <c r="Z317" s="39"/>
      <c r="AA317" s="45" t="str">
        <f t="shared" si="59"/>
        <v/>
      </c>
      <c r="AB317" s="39"/>
      <c r="AC317" s="33">
        <f t="shared" si="60"/>
        <v>0</v>
      </c>
      <c r="AD317" s="33">
        <f t="shared" si="61"/>
        <v>0</v>
      </c>
      <c r="AE317" s="33">
        <f t="shared" si="62"/>
        <v>0</v>
      </c>
      <c r="AF317" s="37"/>
      <c r="AG317" s="31" t="str">
        <f t="shared" si="63"/>
        <v/>
      </c>
      <c r="AH317" s="31" t="str">
        <f t="shared" si="64"/>
        <v/>
      </c>
      <c r="AI317" s="37"/>
    </row>
    <row r="318" spans="1:35" ht="14.25" customHeight="1" x14ac:dyDescent="0.25">
      <c r="A318" s="38" t="str">
        <f t="shared" si="52"/>
        <v/>
      </c>
      <c r="B318" s="39"/>
      <c r="C318" s="39"/>
      <c r="D318" s="40" t="str">
        <f t="shared" si="53"/>
        <v/>
      </c>
      <c r="E318" s="38" t="str">
        <f t="shared" si="54"/>
        <v/>
      </c>
      <c r="F318" s="38" t="str">
        <f t="shared" si="55"/>
        <v/>
      </c>
      <c r="G318" s="37"/>
      <c r="H318" s="38" t="str">
        <f>IFERROR(VLOOKUP(G318,'Vendor Master'!$A$14:$I$213,2,FALSE()),"")</f>
        <v/>
      </c>
      <c r="I318" s="37"/>
      <c r="J318" s="41"/>
      <c r="K318" s="41"/>
      <c r="L318" s="41"/>
      <c r="M318" s="42">
        <f t="shared" si="56"/>
        <v>0</v>
      </c>
      <c r="N318" s="37"/>
      <c r="O318" s="37" t="s">
        <v>370</v>
      </c>
      <c r="P318" s="41"/>
      <c r="Q318" s="42">
        <f t="shared" si="57"/>
        <v>0</v>
      </c>
      <c r="R318" s="42">
        <f>IF(ROW()=14,0,IF(OR(G318="",I318="",D318=""),0,SUMIFS($Q$14:Q317,$G$14:G317,G318,$I$14:I317,I318,$D$14:D317,"&gt;="&amp;DATE(IF(MONTH(D318)&gt;=4,YEAR(D318),YEAR(D318)-1),4,1),$D$14:D317,"&lt;"&amp;DATE(IF(MONTH(D318)&gt;=4,YEAR(D318)+1,YEAR(D318)),4,1))))</f>
        <v>0</v>
      </c>
      <c r="S318" s="42">
        <f t="shared" si="58"/>
        <v>0</v>
      </c>
      <c r="T318" s="42">
        <f>IFERROR(VLOOKUP(I318,'Section Master'!$A$14:$J$100,6,FALSE()),0)</f>
        <v>0</v>
      </c>
      <c r="U318" s="42">
        <f>IFERROR(VLOOKUP(I318,'Section Master'!$A$14:$J$100,7,FALSE()),0)</f>
        <v>0</v>
      </c>
      <c r="V318" s="38" t="str">
        <f>IF(I318="","",IFERROR(IF(VLOOKUP(I318,'Section Master'!$A$14:$J$100,8,FALSE())="Excess over aggregate",IF(S318&gt;U318,"Threshold exceeded","Below threshold"),IF(VLOOKUP(I318,'Section Master'!$A$14:$J$100,8,FALSE())="Single or aggregate gate",IF(OR(Q318&gt;T318,S318&gt;U318),"Threshold exceeded","Below threshold"),IF(VLOOKUP(I318,'Section Master'!$A$14:$J$100,8,FALSE())="Aggregate gate",IF(S318&gt;U318,"Threshold exceeded","Below threshold"),IF(VLOOKUP(I318,'Section Master'!$A$14:$J$100,8,FALSE())="No threshold","Applicable","Manual review")))),"Manual review"))</f>
        <v/>
      </c>
      <c r="W318" s="43">
        <f>IFERROR(VLOOKUP(I318,'Section Master'!$A$14:$J$100,5,FALSE()),0)</f>
        <v>0</v>
      </c>
      <c r="X318" s="44"/>
      <c r="Y318" s="42" t="str">
        <f>IF(I318="","",IF(V318="Below threshold",0,ROUND(IF(IFERROR(VLOOKUP(I318,'Section Master'!$A$14:$J$100,8,FALSE()),"")="Excess over aggregate",MAX(0,S318-MAX(U318,R318)),Q318)*IF(X318&lt;&gt;"",X318,W318),0)))</f>
        <v/>
      </c>
      <c r="Z318" s="39"/>
      <c r="AA318" s="40" t="str">
        <f t="shared" si="59"/>
        <v/>
      </c>
      <c r="AB318" s="39"/>
      <c r="AC318" s="42">
        <f t="shared" si="60"/>
        <v>0</v>
      </c>
      <c r="AD318" s="42">
        <f t="shared" si="61"/>
        <v>0</v>
      </c>
      <c r="AE318" s="42">
        <f t="shared" si="62"/>
        <v>0</v>
      </c>
      <c r="AF318" s="37"/>
      <c r="AG318" s="38" t="str">
        <f t="shared" si="63"/>
        <v/>
      </c>
      <c r="AH318" s="38" t="str">
        <f t="shared" si="64"/>
        <v/>
      </c>
      <c r="AI318" s="37"/>
    </row>
    <row r="319" spans="1:35" ht="14.25" customHeight="1" x14ac:dyDescent="0.25">
      <c r="A319" s="31" t="str">
        <f t="shared" si="52"/>
        <v/>
      </c>
      <c r="B319" s="39"/>
      <c r="C319" s="39"/>
      <c r="D319" s="45" t="str">
        <f t="shared" si="53"/>
        <v/>
      </c>
      <c r="E319" s="31" t="str">
        <f t="shared" si="54"/>
        <v/>
      </c>
      <c r="F319" s="31" t="str">
        <f t="shared" si="55"/>
        <v/>
      </c>
      <c r="G319" s="37"/>
      <c r="H319" s="31" t="str">
        <f>IFERROR(VLOOKUP(G319,'Vendor Master'!$A$14:$I$213,2,FALSE()),"")</f>
        <v/>
      </c>
      <c r="I319" s="37"/>
      <c r="J319" s="41"/>
      <c r="K319" s="41"/>
      <c r="L319" s="41"/>
      <c r="M319" s="33">
        <f t="shared" si="56"/>
        <v>0</v>
      </c>
      <c r="N319" s="37"/>
      <c r="O319" s="37" t="s">
        <v>370</v>
      </c>
      <c r="P319" s="41"/>
      <c r="Q319" s="33">
        <f t="shared" si="57"/>
        <v>0</v>
      </c>
      <c r="R319" s="33">
        <f>IF(ROW()=14,0,IF(OR(G319="",I319="",D319=""),0,SUMIFS($Q$14:Q318,$G$14:G318,G319,$I$14:I318,I319,$D$14:D318,"&gt;="&amp;DATE(IF(MONTH(D319)&gt;=4,YEAR(D319),YEAR(D319)-1),4,1),$D$14:D318,"&lt;"&amp;DATE(IF(MONTH(D319)&gt;=4,YEAR(D319)+1,YEAR(D319)),4,1))))</f>
        <v>0</v>
      </c>
      <c r="S319" s="33">
        <f t="shared" si="58"/>
        <v>0</v>
      </c>
      <c r="T319" s="33">
        <f>IFERROR(VLOOKUP(I319,'Section Master'!$A$14:$J$100,6,FALSE()),0)</f>
        <v>0</v>
      </c>
      <c r="U319" s="33">
        <f>IFERROR(VLOOKUP(I319,'Section Master'!$A$14:$J$100,7,FALSE()),0)</f>
        <v>0</v>
      </c>
      <c r="V319" s="31" t="str">
        <f>IF(I319="","",IFERROR(IF(VLOOKUP(I319,'Section Master'!$A$14:$J$100,8,FALSE())="Excess over aggregate",IF(S319&gt;U319,"Threshold exceeded","Below threshold"),IF(VLOOKUP(I319,'Section Master'!$A$14:$J$100,8,FALSE())="Single or aggregate gate",IF(OR(Q319&gt;T319,S319&gt;U319),"Threshold exceeded","Below threshold"),IF(VLOOKUP(I319,'Section Master'!$A$14:$J$100,8,FALSE())="Aggregate gate",IF(S319&gt;U319,"Threshold exceeded","Below threshold"),IF(VLOOKUP(I319,'Section Master'!$A$14:$J$100,8,FALSE())="No threshold","Applicable","Manual review")))),"Manual review"))</f>
        <v/>
      </c>
      <c r="W319" s="46">
        <f>IFERROR(VLOOKUP(I319,'Section Master'!$A$14:$J$100,5,FALSE()),0)</f>
        <v>0</v>
      </c>
      <c r="X319" s="44"/>
      <c r="Y319" s="33" t="str">
        <f>IF(I319="","",IF(V319="Below threshold",0,ROUND(IF(IFERROR(VLOOKUP(I319,'Section Master'!$A$14:$J$100,8,FALSE()),"")="Excess over aggregate",MAX(0,S319-MAX(U319,R319)),Q319)*IF(X319&lt;&gt;"",X319,W319),0)))</f>
        <v/>
      </c>
      <c r="Z319" s="39"/>
      <c r="AA319" s="45" t="str">
        <f t="shared" si="59"/>
        <v/>
      </c>
      <c r="AB319" s="39"/>
      <c r="AC319" s="33">
        <f t="shared" si="60"/>
        <v>0</v>
      </c>
      <c r="AD319" s="33">
        <f t="shared" si="61"/>
        <v>0</v>
      </c>
      <c r="AE319" s="33">
        <f t="shared" si="62"/>
        <v>0</v>
      </c>
      <c r="AF319" s="37"/>
      <c r="AG319" s="31" t="str">
        <f t="shared" si="63"/>
        <v/>
      </c>
      <c r="AH319" s="31" t="str">
        <f t="shared" si="64"/>
        <v/>
      </c>
      <c r="AI319" s="37"/>
    </row>
    <row r="320" spans="1:35" ht="14.25" customHeight="1" x14ac:dyDescent="0.25">
      <c r="A320" s="38" t="str">
        <f t="shared" si="52"/>
        <v/>
      </c>
      <c r="B320" s="39"/>
      <c r="C320" s="39"/>
      <c r="D320" s="40" t="str">
        <f t="shared" si="53"/>
        <v/>
      </c>
      <c r="E320" s="38" t="str">
        <f t="shared" si="54"/>
        <v/>
      </c>
      <c r="F320" s="38" t="str">
        <f t="shared" si="55"/>
        <v/>
      </c>
      <c r="G320" s="37"/>
      <c r="H320" s="38" t="str">
        <f>IFERROR(VLOOKUP(G320,'Vendor Master'!$A$14:$I$213,2,FALSE()),"")</f>
        <v/>
      </c>
      <c r="I320" s="37"/>
      <c r="J320" s="41"/>
      <c r="K320" s="41"/>
      <c r="L320" s="41"/>
      <c r="M320" s="42">
        <f t="shared" si="56"/>
        <v>0</v>
      </c>
      <c r="N320" s="37"/>
      <c r="O320" s="37" t="s">
        <v>370</v>
      </c>
      <c r="P320" s="41"/>
      <c r="Q320" s="42">
        <f t="shared" si="57"/>
        <v>0</v>
      </c>
      <c r="R320" s="42">
        <f>IF(ROW()=14,0,IF(OR(G320="",I320="",D320=""),0,SUMIFS($Q$14:Q319,$G$14:G319,G320,$I$14:I319,I320,$D$14:D319,"&gt;="&amp;DATE(IF(MONTH(D320)&gt;=4,YEAR(D320),YEAR(D320)-1),4,1),$D$14:D319,"&lt;"&amp;DATE(IF(MONTH(D320)&gt;=4,YEAR(D320)+1,YEAR(D320)),4,1))))</f>
        <v>0</v>
      </c>
      <c r="S320" s="42">
        <f t="shared" si="58"/>
        <v>0</v>
      </c>
      <c r="T320" s="42">
        <f>IFERROR(VLOOKUP(I320,'Section Master'!$A$14:$J$100,6,FALSE()),0)</f>
        <v>0</v>
      </c>
      <c r="U320" s="42">
        <f>IFERROR(VLOOKUP(I320,'Section Master'!$A$14:$J$100,7,FALSE()),0)</f>
        <v>0</v>
      </c>
      <c r="V320" s="38" t="str">
        <f>IF(I320="","",IFERROR(IF(VLOOKUP(I320,'Section Master'!$A$14:$J$100,8,FALSE())="Excess over aggregate",IF(S320&gt;U320,"Threshold exceeded","Below threshold"),IF(VLOOKUP(I320,'Section Master'!$A$14:$J$100,8,FALSE())="Single or aggregate gate",IF(OR(Q320&gt;T320,S320&gt;U320),"Threshold exceeded","Below threshold"),IF(VLOOKUP(I320,'Section Master'!$A$14:$J$100,8,FALSE())="Aggregate gate",IF(S320&gt;U320,"Threshold exceeded","Below threshold"),IF(VLOOKUP(I320,'Section Master'!$A$14:$J$100,8,FALSE())="No threshold","Applicable","Manual review")))),"Manual review"))</f>
        <v/>
      </c>
      <c r="W320" s="43">
        <f>IFERROR(VLOOKUP(I320,'Section Master'!$A$14:$J$100,5,FALSE()),0)</f>
        <v>0</v>
      </c>
      <c r="X320" s="44"/>
      <c r="Y320" s="42" t="str">
        <f>IF(I320="","",IF(V320="Below threshold",0,ROUND(IF(IFERROR(VLOOKUP(I320,'Section Master'!$A$14:$J$100,8,FALSE()),"")="Excess over aggregate",MAX(0,S320-MAX(U320,R320)),Q320)*IF(X320&lt;&gt;"",X320,W320),0)))</f>
        <v/>
      </c>
      <c r="Z320" s="39"/>
      <c r="AA320" s="40" t="str">
        <f t="shared" si="59"/>
        <v/>
      </c>
      <c r="AB320" s="39"/>
      <c r="AC320" s="42">
        <f t="shared" si="60"/>
        <v>0</v>
      </c>
      <c r="AD320" s="42">
        <f t="shared" si="61"/>
        <v>0</v>
      </c>
      <c r="AE320" s="42">
        <f t="shared" si="62"/>
        <v>0</v>
      </c>
      <c r="AF320" s="37"/>
      <c r="AG320" s="38" t="str">
        <f t="shared" si="63"/>
        <v/>
      </c>
      <c r="AH320" s="38" t="str">
        <f t="shared" si="64"/>
        <v/>
      </c>
      <c r="AI320" s="37"/>
    </row>
    <row r="321" spans="1:35" ht="14.25" customHeight="1" x14ac:dyDescent="0.25">
      <c r="A321" s="31" t="str">
        <f t="shared" si="52"/>
        <v/>
      </c>
      <c r="B321" s="39"/>
      <c r="C321" s="39"/>
      <c r="D321" s="45" t="str">
        <f t="shared" si="53"/>
        <v/>
      </c>
      <c r="E321" s="31" t="str">
        <f t="shared" si="54"/>
        <v/>
      </c>
      <c r="F321" s="31" t="str">
        <f t="shared" si="55"/>
        <v/>
      </c>
      <c r="G321" s="37"/>
      <c r="H321" s="31" t="str">
        <f>IFERROR(VLOOKUP(G321,'Vendor Master'!$A$14:$I$213,2,FALSE()),"")</f>
        <v/>
      </c>
      <c r="I321" s="37"/>
      <c r="J321" s="41"/>
      <c r="K321" s="41"/>
      <c r="L321" s="41"/>
      <c r="M321" s="33">
        <f t="shared" si="56"/>
        <v>0</v>
      </c>
      <c r="N321" s="37"/>
      <c r="O321" s="37" t="s">
        <v>370</v>
      </c>
      <c r="P321" s="41"/>
      <c r="Q321" s="33">
        <f t="shared" si="57"/>
        <v>0</v>
      </c>
      <c r="R321" s="33">
        <f>IF(ROW()=14,0,IF(OR(G321="",I321="",D321=""),0,SUMIFS($Q$14:Q320,$G$14:G320,G321,$I$14:I320,I321,$D$14:D320,"&gt;="&amp;DATE(IF(MONTH(D321)&gt;=4,YEAR(D321),YEAR(D321)-1),4,1),$D$14:D320,"&lt;"&amp;DATE(IF(MONTH(D321)&gt;=4,YEAR(D321)+1,YEAR(D321)),4,1))))</f>
        <v>0</v>
      </c>
      <c r="S321" s="33">
        <f t="shared" si="58"/>
        <v>0</v>
      </c>
      <c r="T321" s="33">
        <f>IFERROR(VLOOKUP(I321,'Section Master'!$A$14:$J$100,6,FALSE()),0)</f>
        <v>0</v>
      </c>
      <c r="U321" s="33">
        <f>IFERROR(VLOOKUP(I321,'Section Master'!$A$14:$J$100,7,FALSE()),0)</f>
        <v>0</v>
      </c>
      <c r="V321" s="31" t="str">
        <f>IF(I321="","",IFERROR(IF(VLOOKUP(I321,'Section Master'!$A$14:$J$100,8,FALSE())="Excess over aggregate",IF(S321&gt;U321,"Threshold exceeded","Below threshold"),IF(VLOOKUP(I321,'Section Master'!$A$14:$J$100,8,FALSE())="Single or aggregate gate",IF(OR(Q321&gt;T321,S321&gt;U321),"Threshold exceeded","Below threshold"),IF(VLOOKUP(I321,'Section Master'!$A$14:$J$100,8,FALSE())="Aggregate gate",IF(S321&gt;U321,"Threshold exceeded","Below threshold"),IF(VLOOKUP(I321,'Section Master'!$A$14:$J$100,8,FALSE())="No threshold","Applicable","Manual review")))),"Manual review"))</f>
        <v/>
      </c>
      <c r="W321" s="46">
        <f>IFERROR(VLOOKUP(I321,'Section Master'!$A$14:$J$100,5,FALSE()),0)</f>
        <v>0</v>
      </c>
      <c r="X321" s="44"/>
      <c r="Y321" s="33" t="str">
        <f>IF(I321="","",IF(V321="Below threshold",0,ROUND(IF(IFERROR(VLOOKUP(I321,'Section Master'!$A$14:$J$100,8,FALSE()),"")="Excess over aggregate",MAX(0,S321-MAX(U321,R321)),Q321)*IF(X321&lt;&gt;"",X321,W321),0)))</f>
        <v/>
      </c>
      <c r="Z321" s="39"/>
      <c r="AA321" s="45" t="str">
        <f t="shared" si="59"/>
        <v/>
      </c>
      <c r="AB321" s="39"/>
      <c r="AC321" s="33">
        <f t="shared" si="60"/>
        <v>0</v>
      </c>
      <c r="AD321" s="33">
        <f t="shared" si="61"/>
        <v>0</v>
      </c>
      <c r="AE321" s="33">
        <f t="shared" si="62"/>
        <v>0</v>
      </c>
      <c r="AF321" s="37"/>
      <c r="AG321" s="31" t="str">
        <f t="shared" si="63"/>
        <v/>
      </c>
      <c r="AH321" s="31" t="str">
        <f t="shared" si="64"/>
        <v/>
      </c>
      <c r="AI321" s="37"/>
    </row>
    <row r="322" spans="1:35" ht="14.25" customHeight="1" x14ac:dyDescent="0.25">
      <c r="A322" s="38" t="str">
        <f t="shared" si="52"/>
        <v/>
      </c>
      <c r="B322" s="39"/>
      <c r="C322" s="39"/>
      <c r="D322" s="40" t="str">
        <f t="shared" si="53"/>
        <v/>
      </c>
      <c r="E322" s="38" t="str">
        <f t="shared" si="54"/>
        <v/>
      </c>
      <c r="F322" s="38" t="str">
        <f t="shared" si="55"/>
        <v/>
      </c>
      <c r="G322" s="37"/>
      <c r="H322" s="38" t="str">
        <f>IFERROR(VLOOKUP(G322,'Vendor Master'!$A$14:$I$213,2,FALSE()),"")</f>
        <v/>
      </c>
      <c r="I322" s="37"/>
      <c r="J322" s="41"/>
      <c r="K322" s="41"/>
      <c r="L322" s="41"/>
      <c r="M322" s="42">
        <f t="shared" si="56"/>
        <v>0</v>
      </c>
      <c r="N322" s="37"/>
      <c r="O322" s="37" t="s">
        <v>370</v>
      </c>
      <c r="P322" s="41"/>
      <c r="Q322" s="42">
        <f t="shared" si="57"/>
        <v>0</v>
      </c>
      <c r="R322" s="42">
        <f>IF(ROW()=14,0,IF(OR(G322="",I322="",D322=""),0,SUMIFS($Q$14:Q321,$G$14:G321,G322,$I$14:I321,I322,$D$14:D321,"&gt;="&amp;DATE(IF(MONTH(D322)&gt;=4,YEAR(D322),YEAR(D322)-1),4,1),$D$14:D321,"&lt;"&amp;DATE(IF(MONTH(D322)&gt;=4,YEAR(D322)+1,YEAR(D322)),4,1))))</f>
        <v>0</v>
      </c>
      <c r="S322" s="42">
        <f t="shared" si="58"/>
        <v>0</v>
      </c>
      <c r="T322" s="42">
        <f>IFERROR(VLOOKUP(I322,'Section Master'!$A$14:$J$100,6,FALSE()),0)</f>
        <v>0</v>
      </c>
      <c r="U322" s="42">
        <f>IFERROR(VLOOKUP(I322,'Section Master'!$A$14:$J$100,7,FALSE()),0)</f>
        <v>0</v>
      </c>
      <c r="V322" s="38" t="str">
        <f>IF(I322="","",IFERROR(IF(VLOOKUP(I322,'Section Master'!$A$14:$J$100,8,FALSE())="Excess over aggregate",IF(S322&gt;U322,"Threshold exceeded","Below threshold"),IF(VLOOKUP(I322,'Section Master'!$A$14:$J$100,8,FALSE())="Single or aggregate gate",IF(OR(Q322&gt;T322,S322&gt;U322),"Threshold exceeded","Below threshold"),IF(VLOOKUP(I322,'Section Master'!$A$14:$J$100,8,FALSE())="Aggregate gate",IF(S322&gt;U322,"Threshold exceeded","Below threshold"),IF(VLOOKUP(I322,'Section Master'!$A$14:$J$100,8,FALSE())="No threshold","Applicable","Manual review")))),"Manual review"))</f>
        <v/>
      </c>
      <c r="W322" s="43">
        <f>IFERROR(VLOOKUP(I322,'Section Master'!$A$14:$J$100,5,FALSE()),0)</f>
        <v>0</v>
      </c>
      <c r="X322" s="44"/>
      <c r="Y322" s="42" t="str">
        <f>IF(I322="","",IF(V322="Below threshold",0,ROUND(IF(IFERROR(VLOOKUP(I322,'Section Master'!$A$14:$J$100,8,FALSE()),"")="Excess over aggregate",MAX(0,S322-MAX(U322,R322)),Q322)*IF(X322&lt;&gt;"",X322,W322),0)))</f>
        <v/>
      </c>
      <c r="Z322" s="39"/>
      <c r="AA322" s="40" t="str">
        <f t="shared" si="59"/>
        <v/>
      </c>
      <c r="AB322" s="39"/>
      <c r="AC322" s="42">
        <f t="shared" si="60"/>
        <v>0</v>
      </c>
      <c r="AD322" s="42">
        <f t="shared" si="61"/>
        <v>0</v>
      </c>
      <c r="AE322" s="42">
        <f t="shared" si="62"/>
        <v>0</v>
      </c>
      <c r="AF322" s="37"/>
      <c r="AG322" s="38" t="str">
        <f t="shared" si="63"/>
        <v/>
      </c>
      <c r="AH322" s="38" t="str">
        <f t="shared" si="64"/>
        <v/>
      </c>
      <c r="AI322" s="37"/>
    </row>
    <row r="323" spans="1:35" ht="14.25" customHeight="1" x14ac:dyDescent="0.25">
      <c r="A323" s="31" t="str">
        <f t="shared" si="52"/>
        <v/>
      </c>
      <c r="B323" s="39"/>
      <c r="C323" s="39"/>
      <c r="D323" s="45" t="str">
        <f t="shared" si="53"/>
        <v/>
      </c>
      <c r="E323" s="31" t="str">
        <f t="shared" si="54"/>
        <v/>
      </c>
      <c r="F323" s="31" t="str">
        <f t="shared" si="55"/>
        <v/>
      </c>
      <c r="G323" s="37"/>
      <c r="H323" s="31" t="str">
        <f>IFERROR(VLOOKUP(G323,'Vendor Master'!$A$14:$I$213,2,FALSE()),"")</f>
        <v/>
      </c>
      <c r="I323" s="37"/>
      <c r="J323" s="41"/>
      <c r="K323" s="41"/>
      <c r="L323" s="41"/>
      <c r="M323" s="33">
        <f t="shared" si="56"/>
        <v>0</v>
      </c>
      <c r="N323" s="37"/>
      <c r="O323" s="37" t="s">
        <v>370</v>
      </c>
      <c r="P323" s="41"/>
      <c r="Q323" s="33">
        <f t="shared" si="57"/>
        <v>0</v>
      </c>
      <c r="R323" s="33">
        <f>IF(ROW()=14,0,IF(OR(G323="",I323="",D323=""),0,SUMIFS($Q$14:Q322,$G$14:G322,G323,$I$14:I322,I323,$D$14:D322,"&gt;="&amp;DATE(IF(MONTH(D323)&gt;=4,YEAR(D323),YEAR(D323)-1),4,1),$D$14:D322,"&lt;"&amp;DATE(IF(MONTH(D323)&gt;=4,YEAR(D323)+1,YEAR(D323)),4,1))))</f>
        <v>0</v>
      </c>
      <c r="S323" s="33">
        <f t="shared" si="58"/>
        <v>0</v>
      </c>
      <c r="T323" s="33">
        <f>IFERROR(VLOOKUP(I323,'Section Master'!$A$14:$J$100,6,FALSE()),0)</f>
        <v>0</v>
      </c>
      <c r="U323" s="33">
        <f>IFERROR(VLOOKUP(I323,'Section Master'!$A$14:$J$100,7,FALSE()),0)</f>
        <v>0</v>
      </c>
      <c r="V323" s="31" t="str">
        <f>IF(I323="","",IFERROR(IF(VLOOKUP(I323,'Section Master'!$A$14:$J$100,8,FALSE())="Excess over aggregate",IF(S323&gt;U323,"Threshold exceeded","Below threshold"),IF(VLOOKUP(I323,'Section Master'!$A$14:$J$100,8,FALSE())="Single or aggregate gate",IF(OR(Q323&gt;T323,S323&gt;U323),"Threshold exceeded","Below threshold"),IF(VLOOKUP(I323,'Section Master'!$A$14:$J$100,8,FALSE())="Aggregate gate",IF(S323&gt;U323,"Threshold exceeded","Below threshold"),IF(VLOOKUP(I323,'Section Master'!$A$14:$J$100,8,FALSE())="No threshold","Applicable","Manual review")))),"Manual review"))</f>
        <v/>
      </c>
      <c r="W323" s="46">
        <f>IFERROR(VLOOKUP(I323,'Section Master'!$A$14:$J$100,5,FALSE()),0)</f>
        <v>0</v>
      </c>
      <c r="X323" s="44"/>
      <c r="Y323" s="33" t="str">
        <f>IF(I323="","",IF(V323="Below threshold",0,ROUND(IF(IFERROR(VLOOKUP(I323,'Section Master'!$A$14:$J$100,8,FALSE()),"")="Excess over aggregate",MAX(0,S323-MAX(U323,R323)),Q323)*IF(X323&lt;&gt;"",X323,W323),0)))</f>
        <v/>
      </c>
      <c r="Z323" s="39"/>
      <c r="AA323" s="45" t="str">
        <f t="shared" si="59"/>
        <v/>
      </c>
      <c r="AB323" s="39"/>
      <c r="AC323" s="33">
        <f t="shared" si="60"/>
        <v>0</v>
      </c>
      <c r="AD323" s="33">
        <f t="shared" si="61"/>
        <v>0</v>
      </c>
      <c r="AE323" s="33">
        <f t="shared" si="62"/>
        <v>0</v>
      </c>
      <c r="AF323" s="37"/>
      <c r="AG323" s="31" t="str">
        <f t="shared" si="63"/>
        <v/>
      </c>
      <c r="AH323" s="31" t="str">
        <f t="shared" si="64"/>
        <v/>
      </c>
      <c r="AI323" s="37"/>
    </row>
    <row r="324" spans="1:35" ht="14.25" customHeight="1" x14ac:dyDescent="0.25">
      <c r="A324" s="38" t="str">
        <f t="shared" si="52"/>
        <v/>
      </c>
      <c r="B324" s="39"/>
      <c r="C324" s="39"/>
      <c r="D324" s="40" t="str">
        <f t="shared" si="53"/>
        <v/>
      </c>
      <c r="E324" s="38" t="str">
        <f t="shared" si="54"/>
        <v/>
      </c>
      <c r="F324" s="38" t="str">
        <f t="shared" si="55"/>
        <v/>
      </c>
      <c r="G324" s="37"/>
      <c r="H324" s="38" t="str">
        <f>IFERROR(VLOOKUP(G324,'Vendor Master'!$A$14:$I$213,2,FALSE()),"")</f>
        <v/>
      </c>
      <c r="I324" s="37"/>
      <c r="J324" s="41"/>
      <c r="K324" s="41"/>
      <c r="L324" s="41"/>
      <c r="M324" s="42">
        <f t="shared" si="56"/>
        <v>0</v>
      </c>
      <c r="N324" s="37"/>
      <c r="O324" s="37" t="s">
        <v>370</v>
      </c>
      <c r="P324" s="41"/>
      <c r="Q324" s="42">
        <f t="shared" si="57"/>
        <v>0</v>
      </c>
      <c r="R324" s="42">
        <f>IF(ROW()=14,0,IF(OR(G324="",I324="",D324=""),0,SUMIFS($Q$14:Q323,$G$14:G323,G324,$I$14:I323,I324,$D$14:D323,"&gt;="&amp;DATE(IF(MONTH(D324)&gt;=4,YEAR(D324),YEAR(D324)-1),4,1),$D$14:D323,"&lt;"&amp;DATE(IF(MONTH(D324)&gt;=4,YEAR(D324)+1,YEAR(D324)),4,1))))</f>
        <v>0</v>
      </c>
      <c r="S324" s="42">
        <f t="shared" si="58"/>
        <v>0</v>
      </c>
      <c r="T324" s="42">
        <f>IFERROR(VLOOKUP(I324,'Section Master'!$A$14:$J$100,6,FALSE()),0)</f>
        <v>0</v>
      </c>
      <c r="U324" s="42">
        <f>IFERROR(VLOOKUP(I324,'Section Master'!$A$14:$J$100,7,FALSE()),0)</f>
        <v>0</v>
      </c>
      <c r="V324" s="38" t="str">
        <f>IF(I324="","",IFERROR(IF(VLOOKUP(I324,'Section Master'!$A$14:$J$100,8,FALSE())="Excess over aggregate",IF(S324&gt;U324,"Threshold exceeded","Below threshold"),IF(VLOOKUP(I324,'Section Master'!$A$14:$J$100,8,FALSE())="Single or aggregate gate",IF(OR(Q324&gt;T324,S324&gt;U324),"Threshold exceeded","Below threshold"),IF(VLOOKUP(I324,'Section Master'!$A$14:$J$100,8,FALSE())="Aggregate gate",IF(S324&gt;U324,"Threshold exceeded","Below threshold"),IF(VLOOKUP(I324,'Section Master'!$A$14:$J$100,8,FALSE())="No threshold","Applicable","Manual review")))),"Manual review"))</f>
        <v/>
      </c>
      <c r="W324" s="43">
        <f>IFERROR(VLOOKUP(I324,'Section Master'!$A$14:$J$100,5,FALSE()),0)</f>
        <v>0</v>
      </c>
      <c r="X324" s="44"/>
      <c r="Y324" s="42" t="str">
        <f>IF(I324="","",IF(V324="Below threshold",0,ROUND(IF(IFERROR(VLOOKUP(I324,'Section Master'!$A$14:$J$100,8,FALSE()),"")="Excess over aggregate",MAX(0,S324-MAX(U324,R324)),Q324)*IF(X324&lt;&gt;"",X324,W324),0)))</f>
        <v/>
      </c>
      <c r="Z324" s="39"/>
      <c r="AA324" s="40" t="str">
        <f t="shared" si="59"/>
        <v/>
      </c>
      <c r="AB324" s="39"/>
      <c r="AC324" s="42">
        <f t="shared" si="60"/>
        <v>0</v>
      </c>
      <c r="AD324" s="42">
        <f t="shared" si="61"/>
        <v>0</v>
      </c>
      <c r="AE324" s="42">
        <f t="shared" si="62"/>
        <v>0</v>
      </c>
      <c r="AF324" s="37"/>
      <c r="AG324" s="38" t="str">
        <f t="shared" si="63"/>
        <v/>
      </c>
      <c r="AH324" s="38" t="str">
        <f t="shared" si="64"/>
        <v/>
      </c>
      <c r="AI324" s="37"/>
    </row>
    <row r="325" spans="1:35" ht="14.25" customHeight="1" x14ac:dyDescent="0.25">
      <c r="A325" s="31" t="str">
        <f t="shared" si="52"/>
        <v/>
      </c>
      <c r="B325" s="39"/>
      <c r="C325" s="39"/>
      <c r="D325" s="45" t="str">
        <f t="shared" si="53"/>
        <v/>
      </c>
      <c r="E325" s="31" t="str">
        <f t="shared" si="54"/>
        <v/>
      </c>
      <c r="F325" s="31" t="str">
        <f t="shared" si="55"/>
        <v/>
      </c>
      <c r="G325" s="37"/>
      <c r="H325" s="31" t="str">
        <f>IFERROR(VLOOKUP(G325,'Vendor Master'!$A$14:$I$213,2,FALSE()),"")</f>
        <v/>
      </c>
      <c r="I325" s="37"/>
      <c r="J325" s="41"/>
      <c r="K325" s="41"/>
      <c r="L325" s="41"/>
      <c r="M325" s="33">
        <f t="shared" si="56"/>
        <v>0</v>
      </c>
      <c r="N325" s="37"/>
      <c r="O325" s="37" t="s">
        <v>370</v>
      </c>
      <c r="P325" s="41"/>
      <c r="Q325" s="33">
        <f t="shared" si="57"/>
        <v>0</v>
      </c>
      <c r="R325" s="33">
        <f>IF(ROW()=14,0,IF(OR(G325="",I325="",D325=""),0,SUMIFS($Q$14:Q324,$G$14:G324,G325,$I$14:I324,I325,$D$14:D324,"&gt;="&amp;DATE(IF(MONTH(D325)&gt;=4,YEAR(D325),YEAR(D325)-1),4,1),$D$14:D324,"&lt;"&amp;DATE(IF(MONTH(D325)&gt;=4,YEAR(D325)+1,YEAR(D325)),4,1))))</f>
        <v>0</v>
      </c>
      <c r="S325" s="33">
        <f t="shared" si="58"/>
        <v>0</v>
      </c>
      <c r="T325" s="33">
        <f>IFERROR(VLOOKUP(I325,'Section Master'!$A$14:$J$100,6,FALSE()),0)</f>
        <v>0</v>
      </c>
      <c r="U325" s="33">
        <f>IFERROR(VLOOKUP(I325,'Section Master'!$A$14:$J$100,7,FALSE()),0)</f>
        <v>0</v>
      </c>
      <c r="V325" s="31" t="str">
        <f>IF(I325="","",IFERROR(IF(VLOOKUP(I325,'Section Master'!$A$14:$J$100,8,FALSE())="Excess over aggregate",IF(S325&gt;U325,"Threshold exceeded","Below threshold"),IF(VLOOKUP(I325,'Section Master'!$A$14:$J$100,8,FALSE())="Single or aggregate gate",IF(OR(Q325&gt;T325,S325&gt;U325),"Threshold exceeded","Below threshold"),IF(VLOOKUP(I325,'Section Master'!$A$14:$J$100,8,FALSE())="Aggregate gate",IF(S325&gt;U325,"Threshold exceeded","Below threshold"),IF(VLOOKUP(I325,'Section Master'!$A$14:$J$100,8,FALSE())="No threshold","Applicable","Manual review")))),"Manual review"))</f>
        <v/>
      </c>
      <c r="W325" s="46">
        <f>IFERROR(VLOOKUP(I325,'Section Master'!$A$14:$J$100,5,FALSE()),0)</f>
        <v>0</v>
      </c>
      <c r="X325" s="44"/>
      <c r="Y325" s="33" t="str">
        <f>IF(I325="","",IF(V325="Below threshold",0,ROUND(IF(IFERROR(VLOOKUP(I325,'Section Master'!$A$14:$J$100,8,FALSE()),"")="Excess over aggregate",MAX(0,S325-MAX(U325,R325)),Q325)*IF(X325&lt;&gt;"",X325,W325),0)))</f>
        <v/>
      </c>
      <c r="Z325" s="39"/>
      <c r="AA325" s="45" t="str">
        <f t="shared" si="59"/>
        <v/>
      </c>
      <c r="AB325" s="39"/>
      <c r="AC325" s="33">
        <f t="shared" si="60"/>
        <v>0</v>
      </c>
      <c r="AD325" s="33">
        <f t="shared" si="61"/>
        <v>0</v>
      </c>
      <c r="AE325" s="33">
        <f t="shared" si="62"/>
        <v>0</v>
      </c>
      <c r="AF325" s="37"/>
      <c r="AG325" s="31" t="str">
        <f t="shared" si="63"/>
        <v/>
      </c>
      <c r="AH325" s="31" t="str">
        <f t="shared" si="64"/>
        <v/>
      </c>
      <c r="AI325" s="37"/>
    </row>
    <row r="326" spans="1:35" ht="14.25" customHeight="1" x14ac:dyDescent="0.25">
      <c r="A326" s="38" t="str">
        <f t="shared" si="52"/>
        <v/>
      </c>
      <c r="B326" s="39"/>
      <c r="C326" s="39"/>
      <c r="D326" s="40" t="str">
        <f t="shared" si="53"/>
        <v/>
      </c>
      <c r="E326" s="38" t="str">
        <f t="shared" si="54"/>
        <v/>
      </c>
      <c r="F326" s="38" t="str">
        <f t="shared" si="55"/>
        <v/>
      </c>
      <c r="G326" s="37"/>
      <c r="H326" s="38" t="str">
        <f>IFERROR(VLOOKUP(G326,'Vendor Master'!$A$14:$I$213,2,FALSE()),"")</f>
        <v/>
      </c>
      <c r="I326" s="37"/>
      <c r="J326" s="41"/>
      <c r="K326" s="41"/>
      <c r="L326" s="41"/>
      <c r="M326" s="42">
        <f t="shared" si="56"/>
        <v>0</v>
      </c>
      <c r="N326" s="37"/>
      <c r="O326" s="37" t="s">
        <v>370</v>
      </c>
      <c r="P326" s="41"/>
      <c r="Q326" s="42">
        <f t="shared" si="57"/>
        <v>0</v>
      </c>
      <c r="R326" s="42">
        <f>IF(ROW()=14,0,IF(OR(G326="",I326="",D326=""),0,SUMIFS($Q$14:Q325,$G$14:G325,G326,$I$14:I325,I326,$D$14:D325,"&gt;="&amp;DATE(IF(MONTH(D326)&gt;=4,YEAR(D326),YEAR(D326)-1),4,1),$D$14:D325,"&lt;"&amp;DATE(IF(MONTH(D326)&gt;=4,YEAR(D326)+1,YEAR(D326)),4,1))))</f>
        <v>0</v>
      </c>
      <c r="S326" s="42">
        <f t="shared" si="58"/>
        <v>0</v>
      </c>
      <c r="T326" s="42">
        <f>IFERROR(VLOOKUP(I326,'Section Master'!$A$14:$J$100,6,FALSE()),0)</f>
        <v>0</v>
      </c>
      <c r="U326" s="42">
        <f>IFERROR(VLOOKUP(I326,'Section Master'!$A$14:$J$100,7,FALSE()),0)</f>
        <v>0</v>
      </c>
      <c r="V326" s="38" t="str">
        <f>IF(I326="","",IFERROR(IF(VLOOKUP(I326,'Section Master'!$A$14:$J$100,8,FALSE())="Excess over aggregate",IF(S326&gt;U326,"Threshold exceeded","Below threshold"),IF(VLOOKUP(I326,'Section Master'!$A$14:$J$100,8,FALSE())="Single or aggregate gate",IF(OR(Q326&gt;T326,S326&gt;U326),"Threshold exceeded","Below threshold"),IF(VLOOKUP(I326,'Section Master'!$A$14:$J$100,8,FALSE())="Aggregate gate",IF(S326&gt;U326,"Threshold exceeded","Below threshold"),IF(VLOOKUP(I326,'Section Master'!$A$14:$J$100,8,FALSE())="No threshold","Applicable","Manual review")))),"Manual review"))</f>
        <v/>
      </c>
      <c r="W326" s="43">
        <f>IFERROR(VLOOKUP(I326,'Section Master'!$A$14:$J$100,5,FALSE()),0)</f>
        <v>0</v>
      </c>
      <c r="X326" s="44"/>
      <c r="Y326" s="42" t="str">
        <f>IF(I326="","",IF(V326="Below threshold",0,ROUND(IF(IFERROR(VLOOKUP(I326,'Section Master'!$A$14:$J$100,8,FALSE()),"")="Excess over aggregate",MAX(0,S326-MAX(U326,R326)),Q326)*IF(X326&lt;&gt;"",X326,W326),0)))</f>
        <v/>
      </c>
      <c r="Z326" s="39"/>
      <c r="AA326" s="40" t="str">
        <f t="shared" si="59"/>
        <v/>
      </c>
      <c r="AB326" s="39"/>
      <c r="AC326" s="42">
        <f t="shared" si="60"/>
        <v>0</v>
      </c>
      <c r="AD326" s="42">
        <f t="shared" si="61"/>
        <v>0</v>
      </c>
      <c r="AE326" s="42">
        <f t="shared" si="62"/>
        <v>0</v>
      </c>
      <c r="AF326" s="37"/>
      <c r="AG326" s="38" t="str">
        <f t="shared" si="63"/>
        <v/>
      </c>
      <c r="AH326" s="38" t="str">
        <f t="shared" si="64"/>
        <v/>
      </c>
      <c r="AI326" s="37"/>
    </row>
    <row r="327" spans="1:35" ht="14.25" customHeight="1" x14ac:dyDescent="0.25">
      <c r="A327" s="31" t="str">
        <f t="shared" si="52"/>
        <v/>
      </c>
      <c r="B327" s="39"/>
      <c r="C327" s="39"/>
      <c r="D327" s="45" t="str">
        <f t="shared" si="53"/>
        <v/>
      </c>
      <c r="E327" s="31" t="str">
        <f t="shared" si="54"/>
        <v/>
      </c>
      <c r="F327" s="31" t="str">
        <f t="shared" si="55"/>
        <v/>
      </c>
      <c r="G327" s="37"/>
      <c r="H327" s="31" t="str">
        <f>IFERROR(VLOOKUP(G327,'Vendor Master'!$A$14:$I$213,2,FALSE()),"")</f>
        <v/>
      </c>
      <c r="I327" s="37"/>
      <c r="J327" s="41"/>
      <c r="K327" s="41"/>
      <c r="L327" s="41"/>
      <c r="M327" s="33">
        <f t="shared" si="56"/>
        <v>0</v>
      </c>
      <c r="N327" s="37"/>
      <c r="O327" s="37" t="s">
        <v>370</v>
      </c>
      <c r="P327" s="41"/>
      <c r="Q327" s="33">
        <f t="shared" si="57"/>
        <v>0</v>
      </c>
      <c r="R327" s="33">
        <f>IF(ROW()=14,0,IF(OR(G327="",I327="",D327=""),0,SUMIFS($Q$14:Q326,$G$14:G326,G327,$I$14:I326,I327,$D$14:D326,"&gt;="&amp;DATE(IF(MONTH(D327)&gt;=4,YEAR(D327),YEAR(D327)-1),4,1),$D$14:D326,"&lt;"&amp;DATE(IF(MONTH(D327)&gt;=4,YEAR(D327)+1,YEAR(D327)),4,1))))</f>
        <v>0</v>
      </c>
      <c r="S327" s="33">
        <f t="shared" si="58"/>
        <v>0</v>
      </c>
      <c r="T327" s="33">
        <f>IFERROR(VLOOKUP(I327,'Section Master'!$A$14:$J$100,6,FALSE()),0)</f>
        <v>0</v>
      </c>
      <c r="U327" s="33">
        <f>IFERROR(VLOOKUP(I327,'Section Master'!$A$14:$J$100,7,FALSE()),0)</f>
        <v>0</v>
      </c>
      <c r="V327" s="31" t="str">
        <f>IF(I327="","",IFERROR(IF(VLOOKUP(I327,'Section Master'!$A$14:$J$100,8,FALSE())="Excess over aggregate",IF(S327&gt;U327,"Threshold exceeded","Below threshold"),IF(VLOOKUP(I327,'Section Master'!$A$14:$J$100,8,FALSE())="Single or aggregate gate",IF(OR(Q327&gt;T327,S327&gt;U327),"Threshold exceeded","Below threshold"),IF(VLOOKUP(I327,'Section Master'!$A$14:$J$100,8,FALSE())="Aggregate gate",IF(S327&gt;U327,"Threshold exceeded","Below threshold"),IF(VLOOKUP(I327,'Section Master'!$A$14:$J$100,8,FALSE())="No threshold","Applicable","Manual review")))),"Manual review"))</f>
        <v/>
      </c>
      <c r="W327" s="46">
        <f>IFERROR(VLOOKUP(I327,'Section Master'!$A$14:$J$100,5,FALSE()),0)</f>
        <v>0</v>
      </c>
      <c r="X327" s="44"/>
      <c r="Y327" s="33" t="str">
        <f>IF(I327="","",IF(V327="Below threshold",0,ROUND(IF(IFERROR(VLOOKUP(I327,'Section Master'!$A$14:$J$100,8,FALSE()),"")="Excess over aggregate",MAX(0,S327-MAX(U327,R327)),Q327)*IF(X327&lt;&gt;"",X327,W327),0)))</f>
        <v/>
      </c>
      <c r="Z327" s="39"/>
      <c r="AA327" s="45" t="str">
        <f t="shared" si="59"/>
        <v/>
      </c>
      <c r="AB327" s="39"/>
      <c r="AC327" s="33">
        <f t="shared" si="60"/>
        <v>0</v>
      </c>
      <c r="AD327" s="33">
        <f t="shared" si="61"/>
        <v>0</v>
      </c>
      <c r="AE327" s="33">
        <f t="shared" si="62"/>
        <v>0</v>
      </c>
      <c r="AF327" s="37"/>
      <c r="AG327" s="31" t="str">
        <f t="shared" si="63"/>
        <v/>
      </c>
      <c r="AH327" s="31" t="str">
        <f t="shared" si="64"/>
        <v/>
      </c>
      <c r="AI327" s="37"/>
    </row>
    <row r="328" spans="1:35" ht="14.25" customHeight="1" x14ac:dyDescent="0.25">
      <c r="A328" s="38" t="str">
        <f t="shared" si="52"/>
        <v/>
      </c>
      <c r="B328" s="39"/>
      <c r="C328" s="39"/>
      <c r="D328" s="40" t="str">
        <f t="shared" si="53"/>
        <v/>
      </c>
      <c r="E328" s="38" t="str">
        <f t="shared" si="54"/>
        <v/>
      </c>
      <c r="F328" s="38" t="str">
        <f t="shared" si="55"/>
        <v/>
      </c>
      <c r="G328" s="37"/>
      <c r="H328" s="38" t="str">
        <f>IFERROR(VLOOKUP(G328,'Vendor Master'!$A$14:$I$213,2,FALSE()),"")</f>
        <v/>
      </c>
      <c r="I328" s="37"/>
      <c r="J328" s="41"/>
      <c r="K328" s="41"/>
      <c r="L328" s="41"/>
      <c r="M328" s="42">
        <f t="shared" si="56"/>
        <v>0</v>
      </c>
      <c r="N328" s="37"/>
      <c r="O328" s="37" t="s">
        <v>370</v>
      </c>
      <c r="P328" s="41"/>
      <c r="Q328" s="42">
        <f t="shared" si="57"/>
        <v>0</v>
      </c>
      <c r="R328" s="42">
        <f>IF(ROW()=14,0,IF(OR(G328="",I328="",D328=""),0,SUMIFS($Q$14:Q327,$G$14:G327,G328,$I$14:I327,I328,$D$14:D327,"&gt;="&amp;DATE(IF(MONTH(D328)&gt;=4,YEAR(D328),YEAR(D328)-1),4,1),$D$14:D327,"&lt;"&amp;DATE(IF(MONTH(D328)&gt;=4,YEAR(D328)+1,YEAR(D328)),4,1))))</f>
        <v>0</v>
      </c>
      <c r="S328" s="42">
        <f t="shared" si="58"/>
        <v>0</v>
      </c>
      <c r="T328" s="42">
        <f>IFERROR(VLOOKUP(I328,'Section Master'!$A$14:$J$100,6,FALSE()),0)</f>
        <v>0</v>
      </c>
      <c r="U328" s="42">
        <f>IFERROR(VLOOKUP(I328,'Section Master'!$A$14:$J$100,7,FALSE()),0)</f>
        <v>0</v>
      </c>
      <c r="V328" s="38" t="str">
        <f>IF(I328="","",IFERROR(IF(VLOOKUP(I328,'Section Master'!$A$14:$J$100,8,FALSE())="Excess over aggregate",IF(S328&gt;U328,"Threshold exceeded","Below threshold"),IF(VLOOKUP(I328,'Section Master'!$A$14:$J$100,8,FALSE())="Single or aggregate gate",IF(OR(Q328&gt;T328,S328&gt;U328),"Threshold exceeded","Below threshold"),IF(VLOOKUP(I328,'Section Master'!$A$14:$J$100,8,FALSE())="Aggregate gate",IF(S328&gt;U328,"Threshold exceeded","Below threshold"),IF(VLOOKUP(I328,'Section Master'!$A$14:$J$100,8,FALSE())="No threshold","Applicable","Manual review")))),"Manual review"))</f>
        <v/>
      </c>
      <c r="W328" s="43">
        <f>IFERROR(VLOOKUP(I328,'Section Master'!$A$14:$J$100,5,FALSE()),0)</f>
        <v>0</v>
      </c>
      <c r="X328" s="44"/>
      <c r="Y328" s="42" t="str">
        <f>IF(I328="","",IF(V328="Below threshold",0,ROUND(IF(IFERROR(VLOOKUP(I328,'Section Master'!$A$14:$J$100,8,FALSE()),"")="Excess over aggregate",MAX(0,S328-MAX(U328,R328)),Q328)*IF(X328&lt;&gt;"",X328,W328),0)))</f>
        <v/>
      </c>
      <c r="Z328" s="39"/>
      <c r="AA328" s="40" t="str">
        <f t="shared" si="59"/>
        <v/>
      </c>
      <c r="AB328" s="39"/>
      <c r="AC328" s="42">
        <f t="shared" si="60"/>
        <v>0</v>
      </c>
      <c r="AD328" s="42">
        <f t="shared" si="61"/>
        <v>0</v>
      </c>
      <c r="AE328" s="42">
        <f t="shared" si="62"/>
        <v>0</v>
      </c>
      <c r="AF328" s="37"/>
      <c r="AG328" s="38" t="str">
        <f t="shared" si="63"/>
        <v/>
      </c>
      <c r="AH328" s="38" t="str">
        <f t="shared" si="64"/>
        <v/>
      </c>
      <c r="AI328" s="37"/>
    </row>
    <row r="329" spans="1:35" ht="14.25" customHeight="1" x14ac:dyDescent="0.25">
      <c r="A329" s="31" t="str">
        <f t="shared" si="52"/>
        <v/>
      </c>
      <c r="B329" s="39"/>
      <c r="C329" s="39"/>
      <c r="D329" s="45" t="str">
        <f t="shared" si="53"/>
        <v/>
      </c>
      <c r="E329" s="31" t="str">
        <f t="shared" si="54"/>
        <v/>
      </c>
      <c r="F329" s="31" t="str">
        <f t="shared" si="55"/>
        <v/>
      </c>
      <c r="G329" s="37"/>
      <c r="H329" s="31" t="str">
        <f>IFERROR(VLOOKUP(G329,'Vendor Master'!$A$14:$I$213,2,FALSE()),"")</f>
        <v/>
      </c>
      <c r="I329" s="37"/>
      <c r="J329" s="41"/>
      <c r="K329" s="41"/>
      <c r="L329" s="41"/>
      <c r="M329" s="33">
        <f t="shared" si="56"/>
        <v>0</v>
      </c>
      <c r="N329" s="37"/>
      <c r="O329" s="37" t="s">
        <v>370</v>
      </c>
      <c r="P329" s="41"/>
      <c r="Q329" s="33">
        <f t="shared" si="57"/>
        <v>0</v>
      </c>
      <c r="R329" s="33">
        <f>IF(ROW()=14,0,IF(OR(G329="",I329="",D329=""),0,SUMIFS($Q$14:Q328,$G$14:G328,G329,$I$14:I328,I329,$D$14:D328,"&gt;="&amp;DATE(IF(MONTH(D329)&gt;=4,YEAR(D329),YEAR(D329)-1),4,1),$D$14:D328,"&lt;"&amp;DATE(IF(MONTH(D329)&gt;=4,YEAR(D329)+1,YEAR(D329)),4,1))))</f>
        <v>0</v>
      </c>
      <c r="S329" s="33">
        <f t="shared" si="58"/>
        <v>0</v>
      </c>
      <c r="T329" s="33">
        <f>IFERROR(VLOOKUP(I329,'Section Master'!$A$14:$J$100,6,FALSE()),0)</f>
        <v>0</v>
      </c>
      <c r="U329" s="33">
        <f>IFERROR(VLOOKUP(I329,'Section Master'!$A$14:$J$100,7,FALSE()),0)</f>
        <v>0</v>
      </c>
      <c r="V329" s="31" t="str">
        <f>IF(I329="","",IFERROR(IF(VLOOKUP(I329,'Section Master'!$A$14:$J$100,8,FALSE())="Excess over aggregate",IF(S329&gt;U329,"Threshold exceeded","Below threshold"),IF(VLOOKUP(I329,'Section Master'!$A$14:$J$100,8,FALSE())="Single or aggregate gate",IF(OR(Q329&gt;T329,S329&gt;U329),"Threshold exceeded","Below threshold"),IF(VLOOKUP(I329,'Section Master'!$A$14:$J$100,8,FALSE())="Aggregate gate",IF(S329&gt;U329,"Threshold exceeded","Below threshold"),IF(VLOOKUP(I329,'Section Master'!$A$14:$J$100,8,FALSE())="No threshold","Applicable","Manual review")))),"Manual review"))</f>
        <v/>
      </c>
      <c r="W329" s="46">
        <f>IFERROR(VLOOKUP(I329,'Section Master'!$A$14:$J$100,5,FALSE()),0)</f>
        <v>0</v>
      </c>
      <c r="X329" s="44"/>
      <c r="Y329" s="33" t="str">
        <f>IF(I329="","",IF(V329="Below threshold",0,ROUND(IF(IFERROR(VLOOKUP(I329,'Section Master'!$A$14:$J$100,8,FALSE()),"")="Excess over aggregate",MAX(0,S329-MAX(U329,R329)),Q329)*IF(X329&lt;&gt;"",X329,W329),0)))</f>
        <v/>
      </c>
      <c r="Z329" s="39"/>
      <c r="AA329" s="45" t="str">
        <f t="shared" si="59"/>
        <v/>
      </c>
      <c r="AB329" s="39"/>
      <c r="AC329" s="33">
        <f t="shared" si="60"/>
        <v>0</v>
      </c>
      <c r="AD329" s="33">
        <f t="shared" si="61"/>
        <v>0</v>
      </c>
      <c r="AE329" s="33">
        <f t="shared" si="62"/>
        <v>0</v>
      </c>
      <c r="AF329" s="37"/>
      <c r="AG329" s="31" t="str">
        <f t="shared" si="63"/>
        <v/>
      </c>
      <c r="AH329" s="31" t="str">
        <f t="shared" si="64"/>
        <v/>
      </c>
      <c r="AI329" s="37"/>
    </row>
    <row r="330" spans="1:35" ht="14.25" customHeight="1" x14ac:dyDescent="0.25">
      <c r="A330" s="38" t="str">
        <f t="shared" si="52"/>
        <v/>
      </c>
      <c r="B330" s="39"/>
      <c r="C330" s="39"/>
      <c r="D330" s="40" t="str">
        <f t="shared" si="53"/>
        <v/>
      </c>
      <c r="E330" s="38" t="str">
        <f t="shared" si="54"/>
        <v/>
      </c>
      <c r="F330" s="38" t="str">
        <f t="shared" si="55"/>
        <v/>
      </c>
      <c r="G330" s="37"/>
      <c r="H330" s="38" t="str">
        <f>IFERROR(VLOOKUP(G330,'Vendor Master'!$A$14:$I$213,2,FALSE()),"")</f>
        <v/>
      </c>
      <c r="I330" s="37"/>
      <c r="J330" s="41"/>
      <c r="K330" s="41"/>
      <c r="L330" s="41"/>
      <c r="M330" s="42">
        <f t="shared" si="56"/>
        <v>0</v>
      </c>
      <c r="N330" s="37"/>
      <c r="O330" s="37" t="s">
        <v>370</v>
      </c>
      <c r="P330" s="41"/>
      <c r="Q330" s="42">
        <f t="shared" si="57"/>
        <v>0</v>
      </c>
      <c r="R330" s="42">
        <f>IF(ROW()=14,0,IF(OR(G330="",I330="",D330=""),0,SUMIFS($Q$14:Q329,$G$14:G329,G330,$I$14:I329,I330,$D$14:D329,"&gt;="&amp;DATE(IF(MONTH(D330)&gt;=4,YEAR(D330),YEAR(D330)-1),4,1),$D$14:D329,"&lt;"&amp;DATE(IF(MONTH(D330)&gt;=4,YEAR(D330)+1,YEAR(D330)),4,1))))</f>
        <v>0</v>
      </c>
      <c r="S330" s="42">
        <f t="shared" si="58"/>
        <v>0</v>
      </c>
      <c r="T330" s="42">
        <f>IFERROR(VLOOKUP(I330,'Section Master'!$A$14:$J$100,6,FALSE()),0)</f>
        <v>0</v>
      </c>
      <c r="U330" s="42">
        <f>IFERROR(VLOOKUP(I330,'Section Master'!$A$14:$J$100,7,FALSE()),0)</f>
        <v>0</v>
      </c>
      <c r="V330" s="38" t="str">
        <f>IF(I330="","",IFERROR(IF(VLOOKUP(I330,'Section Master'!$A$14:$J$100,8,FALSE())="Excess over aggregate",IF(S330&gt;U330,"Threshold exceeded","Below threshold"),IF(VLOOKUP(I330,'Section Master'!$A$14:$J$100,8,FALSE())="Single or aggregate gate",IF(OR(Q330&gt;T330,S330&gt;U330),"Threshold exceeded","Below threshold"),IF(VLOOKUP(I330,'Section Master'!$A$14:$J$100,8,FALSE())="Aggregate gate",IF(S330&gt;U330,"Threshold exceeded","Below threshold"),IF(VLOOKUP(I330,'Section Master'!$A$14:$J$100,8,FALSE())="No threshold","Applicable","Manual review")))),"Manual review"))</f>
        <v/>
      </c>
      <c r="W330" s="43">
        <f>IFERROR(VLOOKUP(I330,'Section Master'!$A$14:$J$100,5,FALSE()),0)</f>
        <v>0</v>
      </c>
      <c r="X330" s="44"/>
      <c r="Y330" s="42" t="str">
        <f>IF(I330="","",IF(V330="Below threshold",0,ROUND(IF(IFERROR(VLOOKUP(I330,'Section Master'!$A$14:$J$100,8,FALSE()),"")="Excess over aggregate",MAX(0,S330-MAX(U330,R330)),Q330)*IF(X330&lt;&gt;"",X330,W330),0)))</f>
        <v/>
      </c>
      <c r="Z330" s="39"/>
      <c r="AA330" s="40" t="str">
        <f t="shared" si="59"/>
        <v/>
      </c>
      <c r="AB330" s="39"/>
      <c r="AC330" s="42">
        <f t="shared" si="60"/>
        <v>0</v>
      </c>
      <c r="AD330" s="42">
        <f t="shared" si="61"/>
        <v>0</v>
      </c>
      <c r="AE330" s="42">
        <f t="shared" si="62"/>
        <v>0</v>
      </c>
      <c r="AF330" s="37"/>
      <c r="AG330" s="38" t="str">
        <f t="shared" si="63"/>
        <v/>
      </c>
      <c r="AH330" s="38" t="str">
        <f t="shared" si="64"/>
        <v/>
      </c>
      <c r="AI330" s="37"/>
    </row>
    <row r="331" spans="1:35" ht="14.25" customHeight="1" x14ac:dyDescent="0.25">
      <c r="A331" s="31" t="str">
        <f t="shared" si="52"/>
        <v/>
      </c>
      <c r="B331" s="39"/>
      <c r="C331" s="39"/>
      <c r="D331" s="45" t="str">
        <f t="shared" si="53"/>
        <v/>
      </c>
      <c r="E331" s="31" t="str">
        <f t="shared" si="54"/>
        <v/>
      </c>
      <c r="F331" s="31" t="str">
        <f t="shared" si="55"/>
        <v/>
      </c>
      <c r="G331" s="37"/>
      <c r="H331" s="31" t="str">
        <f>IFERROR(VLOOKUP(G331,'Vendor Master'!$A$14:$I$213,2,FALSE()),"")</f>
        <v/>
      </c>
      <c r="I331" s="37"/>
      <c r="J331" s="41"/>
      <c r="K331" s="41"/>
      <c r="L331" s="41"/>
      <c r="M331" s="33">
        <f t="shared" si="56"/>
        <v>0</v>
      </c>
      <c r="N331" s="37"/>
      <c r="O331" s="37" t="s">
        <v>370</v>
      </c>
      <c r="P331" s="41"/>
      <c r="Q331" s="33">
        <f t="shared" si="57"/>
        <v>0</v>
      </c>
      <c r="R331" s="33">
        <f>IF(ROW()=14,0,IF(OR(G331="",I331="",D331=""),0,SUMIFS($Q$14:Q330,$G$14:G330,G331,$I$14:I330,I331,$D$14:D330,"&gt;="&amp;DATE(IF(MONTH(D331)&gt;=4,YEAR(D331),YEAR(D331)-1),4,1),$D$14:D330,"&lt;"&amp;DATE(IF(MONTH(D331)&gt;=4,YEAR(D331)+1,YEAR(D331)),4,1))))</f>
        <v>0</v>
      </c>
      <c r="S331" s="33">
        <f t="shared" si="58"/>
        <v>0</v>
      </c>
      <c r="T331" s="33">
        <f>IFERROR(VLOOKUP(I331,'Section Master'!$A$14:$J$100,6,FALSE()),0)</f>
        <v>0</v>
      </c>
      <c r="U331" s="33">
        <f>IFERROR(VLOOKUP(I331,'Section Master'!$A$14:$J$100,7,FALSE()),0)</f>
        <v>0</v>
      </c>
      <c r="V331" s="31" t="str">
        <f>IF(I331="","",IFERROR(IF(VLOOKUP(I331,'Section Master'!$A$14:$J$100,8,FALSE())="Excess over aggregate",IF(S331&gt;U331,"Threshold exceeded","Below threshold"),IF(VLOOKUP(I331,'Section Master'!$A$14:$J$100,8,FALSE())="Single or aggregate gate",IF(OR(Q331&gt;T331,S331&gt;U331),"Threshold exceeded","Below threshold"),IF(VLOOKUP(I331,'Section Master'!$A$14:$J$100,8,FALSE())="Aggregate gate",IF(S331&gt;U331,"Threshold exceeded","Below threshold"),IF(VLOOKUP(I331,'Section Master'!$A$14:$J$100,8,FALSE())="No threshold","Applicable","Manual review")))),"Manual review"))</f>
        <v/>
      </c>
      <c r="W331" s="46">
        <f>IFERROR(VLOOKUP(I331,'Section Master'!$A$14:$J$100,5,FALSE()),0)</f>
        <v>0</v>
      </c>
      <c r="X331" s="44"/>
      <c r="Y331" s="33" t="str">
        <f>IF(I331="","",IF(V331="Below threshold",0,ROUND(IF(IFERROR(VLOOKUP(I331,'Section Master'!$A$14:$J$100,8,FALSE()),"")="Excess over aggregate",MAX(0,S331-MAX(U331,R331)),Q331)*IF(X331&lt;&gt;"",X331,W331),0)))</f>
        <v/>
      </c>
      <c r="Z331" s="39"/>
      <c r="AA331" s="45" t="str">
        <f t="shared" si="59"/>
        <v/>
      </c>
      <c r="AB331" s="39"/>
      <c r="AC331" s="33">
        <f t="shared" si="60"/>
        <v>0</v>
      </c>
      <c r="AD331" s="33">
        <f t="shared" si="61"/>
        <v>0</v>
      </c>
      <c r="AE331" s="33">
        <f t="shared" si="62"/>
        <v>0</v>
      </c>
      <c r="AF331" s="37"/>
      <c r="AG331" s="31" t="str">
        <f t="shared" si="63"/>
        <v/>
      </c>
      <c r="AH331" s="31" t="str">
        <f t="shared" si="64"/>
        <v/>
      </c>
      <c r="AI331" s="37"/>
    </row>
    <row r="332" spans="1:35" ht="14.25" customHeight="1" x14ac:dyDescent="0.25">
      <c r="A332" s="38" t="str">
        <f t="shared" si="52"/>
        <v/>
      </c>
      <c r="B332" s="39"/>
      <c r="C332" s="39"/>
      <c r="D332" s="40" t="str">
        <f t="shared" si="53"/>
        <v/>
      </c>
      <c r="E332" s="38" t="str">
        <f t="shared" si="54"/>
        <v/>
      </c>
      <c r="F332" s="38" t="str">
        <f t="shared" si="55"/>
        <v/>
      </c>
      <c r="G332" s="37"/>
      <c r="H332" s="38" t="str">
        <f>IFERROR(VLOOKUP(G332,'Vendor Master'!$A$14:$I$213,2,FALSE()),"")</f>
        <v/>
      </c>
      <c r="I332" s="37"/>
      <c r="J332" s="41"/>
      <c r="K332" s="41"/>
      <c r="L332" s="41"/>
      <c r="M332" s="42">
        <f t="shared" si="56"/>
        <v>0</v>
      </c>
      <c r="N332" s="37"/>
      <c r="O332" s="37" t="s">
        <v>370</v>
      </c>
      <c r="P332" s="41"/>
      <c r="Q332" s="42">
        <f t="shared" si="57"/>
        <v>0</v>
      </c>
      <c r="R332" s="42">
        <f>IF(ROW()=14,0,IF(OR(G332="",I332="",D332=""),0,SUMIFS($Q$14:Q331,$G$14:G331,G332,$I$14:I331,I332,$D$14:D331,"&gt;="&amp;DATE(IF(MONTH(D332)&gt;=4,YEAR(D332),YEAR(D332)-1),4,1),$D$14:D331,"&lt;"&amp;DATE(IF(MONTH(D332)&gt;=4,YEAR(D332)+1,YEAR(D332)),4,1))))</f>
        <v>0</v>
      </c>
      <c r="S332" s="42">
        <f t="shared" si="58"/>
        <v>0</v>
      </c>
      <c r="T332" s="42">
        <f>IFERROR(VLOOKUP(I332,'Section Master'!$A$14:$J$100,6,FALSE()),0)</f>
        <v>0</v>
      </c>
      <c r="U332" s="42">
        <f>IFERROR(VLOOKUP(I332,'Section Master'!$A$14:$J$100,7,FALSE()),0)</f>
        <v>0</v>
      </c>
      <c r="V332" s="38" t="str">
        <f>IF(I332="","",IFERROR(IF(VLOOKUP(I332,'Section Master'!$A$14:$J$100,8,FALSE())="Excess over aggregate",IF(S332&gt;U332,"Threshold exceeded","Below threshold"),IF(VLOOKUP(I332,'Section Master'!$A$14:$J$100,8,FALSE())="Single or aggregate gate",IF(OR(Q332&gt;T332,S332&gt;U332),"Threshold exceeded","Below threshold"),IF(VLOOKUP(I332,'Section Master'!$A$14:$J$100,8,FALSE())="Aggregate gate",IF(S332&gt;U332,"Threshold exceeded","Below threshold"),IF(VLOOKUP(I332,'Section Master'!$A$14:$J$100,8,FALSE())="No threshold","Applicable","Manual review")))),"Manual review"))</f>
        <v/>
      </c>
      <c r="W332" s="43">
        <f>IFERROR(VLOOKUP(I332,'Section Master'!$A$14:$J$100,5,FALSE()),0)</f>
        <v>0</v>
      </c>
      <c r="X332" s="44"/>
      <c r="Y332" s="42" t="str">
        <f>IF(I332="","",IF(V332="Below threshold",0,ROUND(IF(IFERROR(VLOOKUP(I332,'Section Master'!$A$14:$J$100,8,FALSE()),"")="Excess over aggregate",MAX(0,S332-MAX(U332,R332)),Q332)*IF(X332&lt;&gt;"",X332,W332),0)))</f>
        <v/>
      </c>
      <c r="Z332" s="39"/>
      <c r="AA332" s="40" t="str">
        <f t="shared" si="59"/>
        <v/>
      </c>
      <c r="AB332" s="39"/>
      <c r="AC332" s="42">
        <f t="shared" si="60"/>
        <v>0</v>
      </c>
      <c r="AD332" s="42">
        <f t="shared" si="61"/>
        <v>0</v>
      </c>
      <c r="AE332" s="42">
        <f t="shared" si="62"/>
        <v>0</v>
      </c>
      <c r="AF332" s="37"/>
      <c r="AG332" s="38" t="str">
        <f t="shared" si="63"/>
        <v/>
      </c>
      <c r="AH332" s="38" t="str">
        <f t="shared" si="64"/>
        <v/>
      </c>
      <c r="AI332" s="37"/>
    </row>
    <row r="333" spans="1:35" ht="14.25" customHeight="1" x14ac:dyDescent="0.25">
      <c r="A333" s="31" t="str">
        <f t="shared" si="52"/>
        <v/>
      </c>
      <c r="B333" s="39"/>
      <c r="C333" s="39"/>
      <c r="D333" s="45" t="str">
        <f t="shared" si="53"/>
        <v/>
      </c>
      <c r="E333" s="31" t="str">
        <f t="shared" si="54"/>
        <v/>
      </c>
      <c r="F333" s="31" t="str">
        <f t="shared" si="55"/>
        <v/>
      </c>
      <c r="G333" s="37"/>
      <c r="H333" s="31" t="str">
        <f>IFERROR(VLOOKUP(G333,'Vendor Master'!$A$14:$I$213,2,FALSE()),"")</f>
        <v/>
      </c>
      <c r="I333" s="37"/>
      <c r="J333" s="41"/>
      <c r="K333" s="41"/>
      <c r="L333" s="41"/>
      <c r="M333" s="33">
        <f t="shared" si="56"/>
        <v>0</v>
      </c>
      <c r="N333" s="37"/>
      <c r="O333" s="37" t="s">
        <v>370</v>
      </c>
      <c r="P333" s="41"/>
      <c r="Q333" s="33">
        <f t="shared" si="57"/>
        <v>0</v>
      </c>
      <c r="R333" s="33">
        <f>IF(ROW()=14,0,IF(OR(G333="",I333="",D333=""),0,SUMIFS($Q$14:Q332,$G$14:G332,G333,$I$14:I332,I333,$D$14:D332,"&gt;="&amp;DATE(IF(MONTH(D333)&gt;=4,YEAR(D333),YEAR(D333)-1),4,1),$D$14:D332,"&lt;"&amp;DATE(IF(MONTH(D333)&gt;=4,YEAR(D333)+1,YEAR(D333)),4,1))))</f>
        <v>0</v>
      </c>
      <c r="S333" s="33">
        <f t="shared" si="58"/>
        <v>0</v>
      </c>
      <c r="T333" s="33">
        <f>IFERROR(VLOOKUP(I333,'Section Master'!$A$14:$J$100,6,FALSE()),0)</f>
        <v>0</v>
      </c>
      <c r="U333" s="33">
        <f>IFERROR(VLOOKUP(I333,'Section Master'!$A$14:$J$100,7,FALSE()),0)</f>
        <v>0</v>
      </c>
      <c r="V333" s="31" t="str">
        <f>IF(I333="","",IFERROR(IF(VLOOKUP(I333,'Section Master'!$A$14:$J$100,8,FALSE())="Excess over aggregate",IF(S333&gt;U333,"Threshold exceeded","Below threshold"),IF(VLOOKUP(I333,'Section Master'!$A$14:$J$100,8,FALSE())="Single or aggregate gate",IF(OR(Q333&gt;T333,S333&gt;U333),"Threshold exceeded","Below threshold"),IF(VLOOKUP(I333,'Section Master'!$A$14:$J$100,8,FALSE())="Aggregate gate",IF(S333&gt;U333,"Threshold exceeded","Below threshold"),IF(VLOOKUP(I333,'Section Master'!$A$14:$J$100,8,FALSE())="No threshold","Applicable","Manual review")))),"Manual review"))</f>
        <v/>
      </c>
      <c r="W333" s="46">
        <f>IFERROR(VLOOKUP(I333,'Section Master'!$A$14:$J$100,5,FALSE()),0)</f>
        <v>0</v>
      </c>
      <c r="X333" s="44"/>
      <c r="Y333" s="33" t="str">
        <f>IF(I333="","",IF(V333="Below threshold",0,ROUND(IF(IFERROR(VLOOKUP(I333,'Section Master'!$A$14:$J$100,8,FALSE()),"")="Excess over aggregate",MAX(0,S333-MAX(U333,R333)),Q333)*IF(X333&lt;&gt;"",X333,W333),0)))</f>
        <v/>
      </c>
      <c r="Z333" s="39"/>
      <c r="AA333" s="45" t="str">
        <f t="shared" si="59"/>
        <v/>
      </c>
      <c r="AB333" s="39"/>
      <c r="AC333" s="33">
        <f t="shared" si="60"/>
        <v>0</v>
      </c>
      <c r="AD333" s="33">
        <f t="shared" si="61"/>
        <v>0</v>
      </c>
      <c r="AE333" s="33">
        <f t="shared" si="62"/>
        <v>0</v>
      </c>
      <c r="AF333" s="37"/>
      <c r="AG333" s="31" t="str">
        <f t="shared" si="63"/>
        <v/>
      </c>
      <c r="AH333" s="31" t="str">
        <f t="shared" si="64"/>
        <v/>
      </c>
      <c r="AI333" s="37"/>
    </row>
    <row r="334" spans="1:35" ht="14.25" customHeight="1" x14ac:dyDescent="0.25">
      <c r="A334" s="38" t="str">
        <f t="shared" ref="A334:A397" si="65">IF(D334="","",ROW()-13)</f>
        <v/>
      </c>
      <c r="B334" s="39"/>
      <c r="C334" s="39"/>
      <c r="D334" s="40" t="str">
        <f t="shared" ref="D334:D397" si="66">IF(AND(B334="",C334=""),"",IF(B334="",C334,IF(C334="",B334,MIN(B334,C334))))</f>
        <v/>
      </c>
      <c r="E334" s="38" t="str">
        <f t="shared" ref="E334:E397" si="67">IF(D334="","",TEXT(D334,"mmm-yy"))</f>
        <v/>
      </c>
      <c r="F334" s="38" t="str">
        <f t="shared" ref="F334:F397" si="68">IF(D334="","","Q"&amp;ROUNDUP(MONTH(D334)/3,0))</f>
        <v/>
      </c>
      <c r="G334" s="37"/>
      <c r="H334" s="38" t="str">
        <f>IFERROR(VLOOKUP(G334,'Vendor Master'!$A$14:$I$213,2,FALSE()),"")</f>
        <v/>
      </c>
      <c r="I334" s="37"/>
      <c r="J334" s="41"/>
      <c r="K334" s="41"/>
      <c r="L334" s="41"/>
      <c r="M334" s="42">
        <f t="shared" ref="M334:M397" si="69">SUM(J334:L334)</f>
        <v>0</v>
      </c>
      <c r="N334" s="37"/>
      <c r="O334" s="37" t="s">
        <v>370</v>
      </c>
      <c r="P334" s="41"/>
      <c r="Q334" s="42">
        <f t="shared" ref="Q334:Q397" si="70">IF(O334="Basic",J334,IF(O334="Gross",M334,IF(O334="Manual",P334,J334)))</f>
        <v>0</v>
      </c>
      <c r="R334" s="42">
        <f>IF(ROW()=14,0,IF(OR(G334="",I334="",D334=""),0,SUMIFS($Q$14:Q333,$G$14:G333,G334,$I$14:I333,I334,$D$14:D333,"&gt;="&amp;DATE(IF(MONTH(D334)&gt;=4,YEAR(D334),YEAR(D334)-1),4,1),$D$14:D333,"&lt;"&amp;DATE(IF(MONTH(D334)&gt;=4,YEAR(D334)+1,YEAR(D334)),4,1))))</f>
        <v>0</v>
      </c>
      <c r="S334" s="42">
        <f t="shared" ref="S334:S397" si="71">R334+Q334</f>
        <v>0</v>
      </c>
      <c r="T334" s="42">
        <f>IFERROR(VLOOKUP(I334,'Section Master'!$A$14:$J$100,6,FALSE()),0)</f>
        <v>0</v>
      </c>
      <c r="U334" s="42">
        <f>IFERROR(VLOOKUP(I334,'Section Master'!$A$14:$J$100,7,FALSE()),0)</f>
        <v>0</v>
      </c>
      <c r="V334" s="38" t="str">
        <f>IF(I334="","",IFERROR(IF(VLOOKUP(I334,'Section Master'!$A$14:$J$100,8,FALSE())="Excess over aggregate",IF(S334&gt;U334,"Threshold exceeded","Below threshold"),IF(VLOOKUP(I334,'Section Master'!$A$14:$J$100,8,FALSE())="Single or aggregate gate",IF(OR(Q334&gt;T334,S334&gt;U334),"Threshold exceeded","Below threshold"),IF(VLOOKUP(I334,'Section Master'!$A$14:$J$100,8,FALSE())="Aggregate gate",IF(S334&gt;U334,"Threshold exceeded","Below threshold"),IF(VLOOKUP(I334,'Section Master'!$A$14:$J$100,8,FALSE())="No threshold","Applicable","Manual review")))),"Manual review"))</f>
        <v/>
      </c>
      <c r="W334" s="43">
        <f>IFERROR(VLOOKUP(I334,'Section Master'!$A$14:$J$100,5,FALSE()),0)</f>
        <v>0</v>
      </c>
      <c r="X334" s="44"/>
      <c r="Y334" s="42" t="str">
        <f>IF(I334="","",IF(V334="Below threshold",0,ROUND(IF(IFERROR(VLOOKUP(I334,'Section Master'!$A$14:$J$100,8,FALSE()),"")="Excess over aggregate",MAX(0,S334-MAX(U334,R334)),Q334)*IF(X334&lt;&gt;"",X334,W334),0)))</f>
        <v/>
      </c>
      <c r="Z334" s="39"/>
      <c r="AA334" s="40" t="str">
        <f t="shared" ref="AA334:AA397" si="72">IF(Z334="","",IF(OR(I334="Immovable Property",I334="Rent - Specified Individual/HUF",I334="Specified Individual/HUF - 194M",I334="Virtual Digital Asset"),EOMONTH(Z334,0)+30,IF(MONTH(Z334)=3,DATE(YEAR(Z334),4,30),DATE(YEAR(Z334),MONTH(Z334)+1,7))))</f>
        <v/>
      </c>
      <c r="AB334" s="39"/>
      <c r="AC334" s="42">
        <f t="shared" ref="AC334:AC397" si="73">IF(OR(D334="",Z334="",Y334=0),0,IF(Z334&lt;=D334,0,ROUND(Y334*1%*(12*(YEAR(Z334)-YEAR(D334))+MONTH(Z334)-MONTH(D334)+IF(DAY(Z334)&gt;DAY(D334),1,0)),0)))</f>
        <v>0</v>
      </c>
      <c r="AD334" s="42">
        <f t="shared" ref="AD334:AD397" si="74">IF(OR(Z334="",AB334="",Y334=0),0,IF(AB334&lt;=Z334,0,ROUND(Y334*1.5%*(12*(YEAR(AB334)-YEAR(Z334))+MONTH(AB334)-MONTH(Z334)+IF(DAY(AB334)&gt;DAY(Z334),1,0)),0)))</f>
        <v>0</v>
      </c>
      <c r="AE334" s="42">
        <f t="shared" ref="AE334:AE397" si="75">AC334+AD334</f>
        <v>0</v>
      </c>
      <c r="AF334" s="37"/>
      <c r="AG334" s="38" t="str">
        <f t="shared" ref="AG334:AG397" si="76">IF(D334="","",IF(Y334=0,"No TDS",IF(AB334="","Outstanding",IF(AB334&lt;=AA334,"Deposited on time","Deposited late"))))</f>
        <v/>
      </c>
      <c r="AH334" s="38" t="str">
        <f t="shared" ref="AH334:AH397" si="77">IF(D334="","",IF(D334&lt;DATE(2026,4,1),"Income Tax Act, 1961","Income Tax Act, 2025 — Section 393 / applicable table item"))</f>
        <v/>
      </c>
      <c r="AI334" s="37"/>
    </row>
    <row r="335" spans="1:35" ht="14.25" customHeight="1" x14ac:dyDescent="0.25">
      <c r="A335" s="31" t="str">
        <f t="shared" si="65"/>
        <v/>
      </c>
      <c r="B335" s="39"/>
      <c r="C335" s="39"/>
      <c r="D335" s="45" t="str">
        <f t="shared" si="66"/>
        <v/>
      </c>
      <c r="E335" s="31" t="str">
        <f t="shared" si="67"/>
        <v/>
      </c>
      <c r="F335" s="31" t="str">
        <f t="shared" si="68"/>
        <v/>
      </c>
      <c r="G335" s="37"/>
      <c r="H335" s="31" t="str">
        <f>IFERROR(VLOOKUP(G335,'Vendor Master'!$A$14:$I$213,2,FALSE()),"")</f>
        <v/>
      </c>
      <c r="I335" s="37"/>
      <c r="J335" s="41"/>
      <c r="K335" s="41"/>
      <c r="L335" s="41"/>
      <c r="M335" s="33">
        <f t="shared" si="69"/>
        <v>0</v>
      </c>
      <c r="N335" s="37"/>
      <c r="O335" s="37" t="s">
        <v>370</v>
      </c>
      <c r="P335" s="41"/>
      <c r="Q335" s="33">
        <f t="shared" si="70"/>
        <v>0</v>
      </c>
      <c r="R335" s="33">
        <f>IF(ROW()=14,0,IF(OR(G335="",I335="",D335=""),0,SUMIFS($Q$14:Q334,$G$14:G334,G335,$I$14:I334,I335,$D$14:D334,"&gt;="&amp;DATE(IF(MONTH(D335)&gt;=4,YEAR(D335),YEAR(D335)-1),4,1),$D$14:D334,"&lt;"&amp;DATE(IF(MONTH(D335)&gt;=4,YEAR(D335)+1,YEAR(D335)),4,1))))</f>
        <v>0</v>
      </c>
      <c r="S335" s="33">
        <f t="shared" si="71"/>
        <v>0</v>
      </c>
      <c r="T335" s="33">
        <f>IFERROR(VLOOKUP(I335,'Section Master'!$A$14:$J$100,6,FALSE()),0)</f>
        <v>0</v>
      </c>
      <c r="U335" s="33">
        <f>IFERROR(VLOOKUP(I335,'Section Master'!$A$14:$J$100,7,FALSE()),0)</f>
        <v>0</v>
      </c>
      <c r="V335" s="31" t="str">
        <f>IF(I335="","",IFERROR(IF(VLOOKUP(I335,'Section Master'!$A$14:$J$100,8,FALSE())="Excess over aggregate",IF(S335&gt;U335,"Threshold exceeded","Below threshold"),IF(VLOOKUP(I335,'Section Master'!$A$14:$J$100,8,FALSE())="Single or aggregate gate",IF(OR(Q335&gt;T335,S335&gt;U335),"Threshold exceeded","Below threshold"),IF(VLOOKUP(I335,'Section Master'!$A$14:$J$100,8,FALSE())="Aggregate gate",IF(S335&gt;U335,"Threshold exceeded","Below threshold"),IF(VLOOKUP(I335,'Section Master'!$A$14:$J$100,8,FALSE())="No threshold","Applicable","Manual review")))),"Manual review"))</f>
        <v/>
      </c>
      <c r="W335" s="46">
        <f>IFERROR(VLOOKUP(I335,'Section Master'!$A$14:$J$100,5,FALSE()),0)</f>
        <v>0</v>
      </c>
      <c r="X335" s="44"/>
      <c r="Y335" s="33" t="str">
        <f>IF(I335="","",IF(V335="Below threshold",0,ROUND(IF(IFERROR(VLOOKUP(I335,'Section Master'!$A$14:$J$100,8,FALSE()),"")="Excess over aggregate",MAX(0,S335-MAX(U335,R335)),Q335)*IF(X335&lt;&gt;"",X335,W335),0)))</f>
        <v/>
      </c>
      <c r="Z335" s="39"/>
      <c r="AA335" s="45" t="str">
        <f t="shared" si="72"/>
        <v/>
      </c>
      <c r="AB335" s="39"/>
      <c r="AC335" s="33">
        <f t="shared" si="73"/>
        <v>0</v>
      </c>
      <c r="AD335" s="33">
        <f t="shared" si="74"/>
        <v>0</v>
      </c>
      <c r="AE335" s="33">
        <f t="shared" si="75"/>
        <v>0</v>
      </c>
      <c r="AF335" s="37"/>
      <c r="AG335" s="31" t="str">
        <f t="shared" si="76"/>
        <v/>
      </c>
      <c r="AH335" s="31" t="str">
        <f t="shared" si="77"/>
        <v/>
      </c>
      <c r="AI335" s="37"/>
    </row>
    <row r="336" spans="1:35" ht="14.25" customHeight="1" x14ac:dyDescent="0.25">
      <c r="A336" s="38" t="str">
        <f t="shared" si="65"/>
        <v/>
      </c>
      <c r="B336" s="39"/>
      <c r="C336" s="39"/>
      <c r="D336" s="40" t="str">
        <f t="shared" si="66"/>
        <v/>
      </c>
      <c r="E336" s="38" t="str">
        <f t="shared" si="67"/>
        <v/>
      </c>
      <c r="F336" s="38" t="str">
        <f t="shared" si="68"/>
        <v/>
      </c>
      <c r="G336" s="37"/>
      <c r="H336" s="38" t="str">
        <f>IFERROR(VLOOKUP(G336,'Vendor Master'!$A$14:$I$213,2,FALSE()),"")</f>
        <v/>
      </c>
      <c r="I336" s="37"/>
      <c r="J336" s="41"/>
      <c r="K336" s="41"/>
      <c r="L336" s="41"/>
      <c r="M336" s="42">
        <f t="shared" si="69"/>
        <v>0</v>
      </c>
      <c r="N336" s="37"/>
      <c r="O336" s="37" t="s">
        <v>370</v>
      </c>
      <c r="P336" s="41"/>
      <c r="Q336" s="42">
        <f t="shared" si="70"/>
        <v>0</v>
      </c>
      <c r="R336" s="42">
        <f>IF(ROW()=14,0,IF(OR(G336="",I336="",D336=""),0,SUMIFS($Q$14:Q335,$G$14:G335,G336,$I$14:I335,I336,$D$14:D335,"&gt;="&amp;DATE(IF(MONTH(D336)&gt;=4,YEAR(D336),YEAR(D336)-1),4,1),$D$14:D335,"&lt;"&amp;DATE(IF(MONTH(D336)&gt;=4,YEAR(D336)+1,YEAR(D336)),4,1))))</f>
        <v>0</v>
      </c>
      <c r="S336" s="42">
        <f t="shared" si="71"/>
        <v>0</v>
      </c>
      <c r="T336" s="42">
        <f>IFERROR(VLOOKUP(I336,'Section Master'!$A$14:$J$100,6,FALSE()),0)</f>
        <v>0</v>
      </c>
      <c r="U336" s="42">
        <f>IFERROR(VLOOKUP(I336,'Section Master'!$A$14:$J$100,7,FALSE()),0)</f>
        <v>0</v>
      </c>
      <c r="V336" s="38" t="str">
        <f>IF(I336="","",IFERROR(IF(VLOOKUP(I336,'Section Master'!$A$14:$J$100,8,FALSE())="Excess over aggregate",IF(S336&gt;U336,"Threshold exceeded","Below threshold"),IF(VLOOKUP(I336,'Section Master'!$A$14:$J$100,8,FALSE())="Single or aggregate gate",IF(OR(Q336&gt;T336,S336&gt;U336),"Threshold exceeded","Below threshold"),IF(VLOOKUP(I336,'Section Master'!$A$14:$J$100,8,FALSE())="Aggregate gate",IF(S336&gt;U336,"Threshold exceeded","Below threshold"),IF(VLOOKUP(I336,'Section Master'!$A$14:$J$100,8,FALSE())="No threshold","Applicable","Manual review")))),"Manual review"))</f>
        <v/>
      </c>
      <c r="W336" s="43">
        <f>IFERROR(VLOOKUP(I336,'Section Master'!$A$14:$J$100,5,FALSE()),0)</f>
        <v>0</v>
      </c>
      <c r="X336" s="44"/>
      <c r="Y336" s="42" t="str">
        <f>IF(I336="","",IF(V336="Below threshold",0,ROUND(IF(IFERROR(VLOOKUP(I336,'Section Master'!$A$14:$J$100,8,FALSE()),"")="Excess over aggregate",MAX(0,S336-MAX(U336,R336)),Q336)*IF(X336&lt;&gt;"",X336,W336),0)))</f>
        <v/>
      </c>
      <c r="Z336" s="39"/>
      <c r="AA336" s="40" t="str">
        <f t="shared" si="72"/>
        <v/>
      </c>
      <c r="AB336" s="39"/>
      <c r="AC336" s="42">
        <f t="shared" si="73"/>
        <v>0</v>
      </c>
      <c r="AD336" s="42">
        <f t="shared" si="74"/>
        <v>0</v>
      </c>
      <c r="AE336" s="42">
        <f t="shared" si="75"/>
        <v>0</v>
      </c>
      <c r="AF336" s="37"/>
      <c r="AG336" s="38" t="str">
        <f t="shared" si="76"/>
        <v/>
      </c>
      <c r="AH336" s="38" t="str">
        <f t="shared" si="77"/>
        <v/>
      </c>
      <c r="AI336" s="37"/>
    </row>
    <row r="337" spans="1:35" ht="14.25" customHeight="1" x14ac:dyDescent="0.25">
      <c r="A337" s="31" t="str">
        <f t="shared" si="65"/>
        <v/>
      </c>
      <c r="B337" s="39"/>
      <c r="C337" s="39"/>
      <c r="D337" s="45" t="str">
        <f t="shared" si="66"/>
        <v/>
      </c>
      <c r="E337" s="31" t="str">
        <f t="shared" si="67"/>
        <v/>
      </c>
      <c r="F337" s="31" t="str">
        <f t="shared" si="68"/>
        <v/>
      </c>
      <c r="G337" s="37"/>
      <c r="H337" s="31" t="str">
        <f>IFERROR(VLOOKUP(G337,'Vendor Master'!$A$14:$I$213,2,FALSE()),"")</f>
        <v/>
      </c>
      <c r="I337" s="37"/>
      <c r="J337" s="41"/>
      <c r="K337" s="41"/>
      <c r="L337" s="41"/>
      <c r="M337" s="33">
        <f t="shared" si="69"/>
        <v>0</v>
      </c>
      <c r="N337" s="37"/>
      <c r="O337" s="37" t="s">
        <v>370</v>
      </c>
      <c r="P337" s="41"/>
      <c r="Q337" s="33">
        <f t="shared" si="70"/>
        <v>0</v>
      </c>
      <c r="R337" s="33">
        <f>IF(ROW()=14,0,IF(OR(G337="",I337="",D337=""),0,SUMIFS($Q$14:Q336,$G$14:G336,G337,$I$14:I336,I337,$D$14:D336,"&gt;="&amp;DATE(IF(MONTH(D337)&gt;=4,YEAR(D337),YEAR(D337)-1),4,1),$D$14:D336,"&lt;"&amp;DATE(IF(MONTH(D337)&gt;=4,YEAR(D337)+1,YEAR(D337)),4,1))))</f>
        <v>0</v>
      </c>
      <c r="S337" s="33">
        <f t="shared" si="71"/>
        <v>0</v>
      </c>
      <c r="T337" s="33">
        <f>IFERROR(VLOOKUP(I337,'Section Master'!$A$14:$J$100,6,FALSE()),0)</f>
        <v>0</v>
      </c>
      <c r="U337" s="33">
        <f>IFERROR(VLOOKUP(I337,'Section Master'!$A$14:$J$100,7,FALSE()),0)</f>
        <v>0</v>
      </c>
      <c r="V337" s="31" t="str">
        <f>IF(I337="","",IFERROR(IF(VLOOKUP(I337,'Section Master'!$A$14:$J$100,8,FALSE())="Excess over aggregate",IF(S337&gt;U337,"Threshold exceeded","Below threshold"),IF(VLOOKUP(I337,'Section Master'!$A$14:$J$100,8,FALSE())="Single or aggregate gate",IF(OR(Q337&gt;T337,S337&gt;U337),"Threshold exceeded","Below threshold"),IF(VLOOKUP(I337,'Section Master'!$A$14:$J$100,8,FALSE())="Aggregate gate",IF(S337&gt;U337,"Threshold exceeded","Below threshold"),IF(VLOOKUP(I337,'Section Master'!$A$14:$J$100,8,FALSE())="No threshold","Applicable","Manual review")))),"Manual review"))</f>
        <v/>
      </c>
      <c r="W337" s="46">
        <f>IFERROR(VLOOKUP(I337,'Section Master'!$A$14:$J$100,5,FALSE()),0)</f>
        <v>0</v>
      </c>
      <c r="X337" s="44"/>
      <c r="Y337" s="33" t="str">
        <f>IF(I337="","",IF(V337="Below threshold",0,ROUND(IF(IFERROR(VLOOKUP(I337,'Section Master'!$A$14:$J$100,8,FALSE()),"")="Excess over aggregate",MAX(0,S337-MAX(U337,R337)),Q337)*IF(X337&lt;&gt;"",X337,W337),0)))</f>
        <v/>
      </c>
      <c r="Z337" s="39"/>
      <c r="AA337" s="45" t="str">
        <f t="shared" si="72"/>
        <v/>
      </c>
      <c r="AB337" s="39"/>
      <c r="AC337" s="33">
        <f t="shared" si="73"/>
        <v>0</v>
      </c>
      <c r="AD337" s="33">
        <f t="shared" si="74"/>
        <v>0</v>
      </c>
      <c r="AE337" s="33">
        <f t="shared" si="75"/>
        <v>0</v>
      </c>
      <c r="AF337" s="37"/>
      <c r="AG337" s="31" t="str">
        <f t="shared" si="76"/>
        <v/>
      </c>
      <c r="AH337" s="31" t="str">
        <f t="shared" si="77"/>
        <v/>
      </c>
      <c r="AI337" s="37"/>
    </row>
    <row r="338" spans="1:35" ht="14.25" customHeight="1" x14ac:dyDescent="0.25">
      <c r="A338" s="38" t="str">
        <f t="shared" si="65"/>
        <v/>
      </c>
      <c r="B338" s="39"/>
      <c r="C338" s="39"/>
      <c r="D338" s="40" t="str">
        <f t="shared" si="66"/>
        <v/>
      </c>
      <c r="E338" s="38" t="str">
        <f t="shared" si="67"/>
        <v/>
      </c>
      <c r="F338" s="38" t="str">
        <f t="shared" si="68"/>
        <v/>
      </c>
      <c r="G338" s="37"/>
      <c r="H338" s="38" t="str">
        <f>IFERROR(VLOOKUP(G338,'Vendor Master'!$A$14:$I$213,2,FALSE()),"")</f>
        <v/>
      </c>
      <c r="I338" s="37"/>
      <c r="J338" s="41"/>
      <c r="K338" s="41"/>
      <c r="L338" s="41"/>
      <c r="M338" s="42">
        <f t="shared" si="69"/>
        <v>0</v>
      </c>
      <c r="N338" s="37"/>
      <c r="O338" s="37" t="s">
        <v>370</v>
      </c>
      <c r="P338" s="41"/>
      <c r="Q338" s="42">
        <f t="shared" si="70"/>
        <v>0</v>
      </c>
      <c r="R338" s="42">
        <f>IF(ROW()=14,0,IF(OR(G338="",I338="",D338=""),0,SUMIFS($Q$14:Q337,$G$14:G337,G338,$I$14:I337,I338,$D$14:D337,"&gt;="&amp;DATE(IF(MONTH(D338)&gt;=4,YEAR(D338),YEAR(D338)-1),4,1),$D$14:D337,"&lt;"&amp;DATE(IF(MONTH(D338)&gt;=4,YEAR(D338)+1,YEAR(D338)),4,1))))</f>
        <v>0</v>
      </c>
      <c r="S338" s="42">
        <f t="shared" si="71"/>
        <v>0</v>
      </c>
      <c r="T338" s="42">
        <f>IFERROR(VLOOKUP(I338,'Section Master'!$A$14:$J$100,6,FALSE()),0)</f>
        <v>0</v>
      </c>
      <c r="U338" s="42">
        <f>IFERROR(VLOOKUP(I338,'Section Master'!$A$14:$J$100,7,FALSE()),0)</f>
        <v>0</v>
      </c>
      <c r="V338" s="38" t="str">
        <f>IF(I338="","",IFERROR(IF(VLOOKUP(I338,'Section Master'!$A$14:$J$100,8,FALSE())="Excess over aggregate",IF(S338&gt;U338,"Threshold exceeded","Below threshold"),IF(VLOOKUP(I338,'Section Master'!$A$14:$J$100,8,FALSE())="Single or aggregate gate",IF(OR(Q338&gt;T338,S338&gt;U338),"Threshold exceeded","Below threshold"),IF(VLOOKUP(I338,'Section Master'!$A$14:$J$100,8,FALSE())="Aggregate gate",IF(S338&gt;U338,"Threshold exceeded","Below threshold"),IF(VLOOKUP(I338,'Section Master'!$A$14:$J$100,8,FALSE())="No threshold","Applicable","Manual review")))),"Manual review"))</f>
        <v/>
      </c>
      <c r="W338" s="43">
        <f>IFERROR(VLOOKUP(I338,'Section Master'!$A$14:$J$100,5,FALSE()),0)</f>
        <v>0</v>
      </c>
      <c r="X338" s="44"/>
      <c r="Y338" s="42" t="str">
        <f>IF(I338="","",IF(V338="Below threshold",0,ROUND(IF(IFERROR(VLOOKUP(I338,'Section Master'!$A$14:$J$100,8,FALSE()),"")="Excess over aggregate",MAX(0,S338-MAX(U338,R338)),Q338)*IF(X338&lt;&gt;"",X338,W338),0)))</f>
        <v/>
      </c>
      <c r="Z338" s="39"/>
      <c r="AA338" s="40" t="str">
        <f t="shared" si="72"/>
        <v/>
      </c>
      <c r="AB338" s="39"/>
      <c r="AC338" s="42">
        <f t="shared" si="73"/>
        <v>0</v>
      </c>
      <c r="AD338" s="42">
        <f t="shared" si="74"/>
        <v>0</v>
      </c>
      <c r="AE338" s="42">
        <f t="shared" si="75"/>
        <v>0</v>
      </c>
      <c r="AF338" s="37"/>
      <c r="AG338" s="38" t="str">
        <f t="shared" si="76"/>
        <v/>
      </c>
      <c r="AH338" s="38" t="str">
        <f t="shared" si="77"/>
        <v/>
      </c>
      <c r="AI338" s="37"/>
    </row>
    <row r="339" spans="1:35" ht="14.25" customHeight="1" x14ac:dyDescent="0.25">
      <c r="A339" s="31" t="str">
        <f t="shared" si="65"/>
        <v/>
      </c>
      <c r="B339" s="39"/>
      <c r="C339" s="39"/>
      <c r="D339" s="45" t="str">
        <f t="shared" si="66"/>
        <v/>
      </c>
      <c r="E339" s="31" t="str">
        <f t="shared" si="67"/>
        <v/>
      </c>
      <c r="F339" s="31" t="str">
        <f t="shared" si="68"/>
        <v/>
      </c>
      <c r="G339" s="37"/>
      <c r="H339" s="31" t="str">
        <f>IFERROR(VLOOKUP(G339,'Vendor Master'!$A$14:$I$213,2,FALSE()),"")</f>
        <v/>
      </c>
      <c r="I339" s="37"/>
      <c r="J339" s="41"/>
      <c r="K339" s="41"/>
      <c r="L339" s="41"/>
      <c r="M339" s="33">
        <f t="shared" si="69"/>
        <v>0</v>
      </c>
      <c r="N339" s="37"/>
      <c r="O339" s="37" t="s">
        <v>370</v>
      </c>
      <c r="P339" s="41"/>
      <c r="Q339" s="33">
        <f t="shared" si="70"/>
        <v>0</v>
      </c>
      <c r="R339" s="33">
        <f>IF(ROW()=14,0,IF(OR(G339="",I339="",D339=""),0,SUMIFS($Q$14:Q338,$G$14:G338,G339,$I$14:I338,I339,$D$14:D338,"&gt;="&amp;DATE(IF(MONTH(D339)&gt;=4,YEAR(D339),YEAR(D339)-1),4,1),$D$14:D338,"&lt;"&amp;DATE(IF(MONTH(D339)&gt;=4,YEAR(D339)+1,YEAR(D339)),4,1))))</f>
        <v>0</v>
      </c>
      <c r="S339" s="33">
        <f t="shared" si="71"/>
        <v>0</v>
      </c>
      <c r="T339" s="33">
        <f>IFERROR(VLOOKUP(I339,'Section Master'!$A$14:$J$100,6,FALSE()),0)</f>
        <v>0</v>
      </c>
      <c r="U339" s="33">
        <f>IFERROR(VLOOKUP(I339,'Section Master'!$A$14:$J$100,7,FALSE()),0)</f>
        <v>0</v>
      </c>
      <c r="V339" s="31" t="str">
        <f>IF(I339="","",IFERROR(IF(VLOOKUP(I339,'Section Master'!$A$14:$J$100,8,FALSE())="Excess over aggregate",IF(S339&gt;U339,"Threshold exceeded","Below threshold"),IF(VLOOKUP(I339,'Section Master'!$A$14:$J$100,8,FALSE())="Single or aggregate gate",IF(OR(Q339&gt;T339,S339&gt;U339),"Threshold exceeded","Below threshold"),IF(VLOOKUP(I339,'Section Master'!$A$14:$J$100,8,FALSE())="Aggregate gate",IF(S339&gt;U339,"Threshold exceeded","Below threshold"),IF(VLOOKUP(I339,'Section Master'!$A$14:$J$100,8,FALSE())="No threshold","Applicable","Manual review")))),"Manual review"))</f>
        <v/>
      </c>
      <c r="W339" s="46">
        <f>IFERROR(VLOOKUP(I339,'Section Master'!$A$14:$J$100,5,FALSE()),0)</f>
        <v>0</v>
      </c>
      <c r="X339" s="44"/>
      <c r="Y339" s="33" t="str">
        <f>IF(I339="","",IF(V339="Below threshold",0,ROUND(IF(IFERROR(VLOOKUP(I339,'Section Master'!$A$14:$J$100,8,FALSE()),"")="Excess over aggregate",MAX(0,S339-MAX(U339,R339)),Q339)*IF(X339&lt;&gt;"",X339,W339),0)))</f>
        <v/>
      </c>
      <c r="Z339" s="39"/>
      <c r="AA339" s="45" t="str">
        <f t="shared" si="72"/>
        <v/>
      </c>
      <c r="AB339" s="39"/>
      <c r="AC339" s="33">
        <f t="shared" si="73"/>
        <v>0</v>
      </c>
      <c r="AD339" s="33">
        <f t="shared" si="74"/>
        <v>0</v>
      </c>
      <c r="AE339" s="33">
        <f t="shared" si="75"/>
        <v>0</v>
      </c>
      <c r="AF339" s="37"/>
      <c r="AG339" s="31" t="str">
        <f t="shared" si="76"/>
        <v/>
      </c>
      <c r="AH339" s="31" t="str">
        <f t="shared" si="77"/>
        <v/>
      </c>
      <c r="AI339" s="37"/>
    </row>
    <row r="340" spans="1:35" ht="14.25" customHeight="1" x14ac:dyDescent="0.25">
      <c r="A340" s="38" t="str">
        <f t="shared" si="65"/>
        <v/>
      </c>
      <c r="B340" s="39"/>
      <c r="C340" s="39"/>
      <c r="D340" s="40" t="str">
        <f t="shared" si="66"/>
        <v/>
      </c>
      <c r="E340" s="38" t="str">
        <f t="shared" si="67"/>
        <v/>
      </c>
      <c r="F340" s="38" t="str">
        <f t="shared" si="68"/>
        <v/>
      </c>
      <c r="G340" s="37"/>
      <c r="H340" s="38" t="str">
        <f>IFERROR(VLOOKUP(G340,'Vendor Master'!$A$14:$I$213,2,FALSE()),"")</f>
        <v/>
      </c>
      <c r="I340" s="37"/>
      <c r="J340" s="41"/>
      <c r="K340" s="41"/>
      <c r="L340" s="41"/>
      <c r="M340" s="42">
        <f t="shared" si="69"/>
        <v>0</v>
      </c>
      <c r="N340" s="37"/>
      <c r="O340" s="37" t="s">
        <v>370</v>
      </c>
      <c r="P340" s="41"/>
      <c r="Q340" s="42">
        <f t="shared" si="70"/>
        <v>0</v>
      </c>
      <c r="R340" s="42">
        <f>IF(ROW()=14,0,IF(OR(G340="",I340="",D340=""),0,SUMIFS($Q$14:Q339,$G$14:G339,G340,$I$14:I339,I340,$D$14:D339,"&gt;="&amp;DATE(IF(MONTH(D340)&gt;=4,YEAR(D340),YEAR(D340)-1),4,1),$D$14:D339,"&lt;"&amp;DATE(IF(MONTH(D340)&gt;=4,YEAR(D340)+1,YEAR(D340)),4,1))))</f>
        <v>0</v>
      </c>
      <c r="S340" s="42">
        <f t="shared" si="71"/>
        <v>0</v>
      </c>
      <c r="T340" s="42">
        <f>IFERROR(VLOOKUP(I340,'Section Master'!$A$14:$J$100,6,FALSE()),0)</f>
        <v>0</v>
      </c>
      <c r="U340" s="42">
        <f>IFERROR(VLOOKUP(I340,'Section Master'!$A$14:$J$100,7,FALSE()),0)</f>
        <v>0</v>
      </c>
      <c r="V340" s="38" t="str">
        <f>IF(I340="","",IFERROR(IF(VLOOKUP(I340,'Section Master'!$A$14:$J$100,8,FALSE())="Excess over aggregate",IF(S340&gt;U340,"Threshold exceeded","Below threshold"),IF(VLOOKUP(I340,'Section Master'!$A$14:$J$100,8,FALSE())="Single or aggregate gate",IF(OR(Q340&gt;T340,S340&gt;U340),"Threshold exceeded","Below threshold"),IF(VLOOKUP(I340,'Section Master'!$A$14:$J$100,8,FALSE())="Aggregate gate",IF(S340&gt;U340,"Threshold exceeded","Below threshold"),IF(VLOOKUP(I340,'Section Master'!$A$14:$J$100,8,FALSE())="No threshold","Applicable","Manual review")))),"Manual review"))</f>
        <v/>
      </c>
      <c r="W340" s="43">
        <f>IFERROR(VLOOKUP(I340,'Section Master'!$A$14:$J$100,5,FALSE()),0)</f>
        <v>0</v>
      </c>
      <c r="X340" s="44"/>
      <c r="Y340" s="42" t="str">
        <f>IF(I340="","",IF(V340="Below threshold",0,ROUND(IF(IFERROR(VLOOKUP(I340,'Section Master'!$A$14:$J$100,8,FALSE()),"")="Excess over aggregate",MAX(0,S340-MAX(U340,R340)),Q340)*IF(X340&lt;&gt;"",X340,W340),0)))</f>
        <v/>
      </c>
      <c r="Z340" s="39"/>
      <c r="AA340" s="40" t="str">
        <f t="shared" si="72"/>
        <v/>
      </c>
      <c r="AB340" s="39"/>
      <c r="AC340" s="42">
        <f t="shared" si="73"/>
        <v>0</v>
      </c>
      <c r="AD340" s="42">
        <f t="shared" si="74"/>
        <v>0</v>
      </c>
      <c r="AE340" s="42">
        <f t="shared" si="75"/>
        <v>0</v>
      </c>
      <c r="AF340" s="37"/>
      <c r="AG340" s="38" t="str">
        <f t="shared" si="76"/>
        <v/>
      </c>
      <c r="AH340" s="38" t="str">
        <f t="shared" si="77"/>
        <v/>
      </c>
      <c r="AI340" s="37"/>
    </row>
    <row r="341" spans="1:35" ht="14.25" customHeight="1" x14ac:dyDescent="0.25">
      <c r="A341" s="31" t="str">
        <f t="shared" si="65"/>
        <v/>
      </c>
      <c r="B341" s="39"/>
      <c r="C341" s="39"/>
      <c r="D341" s="45" t="str">
        <f t="shared" si="66"/>
        <v/>
      </c>
      <c r="E341" s="31" t="str">
        <f t="shared" si="67"/>
        <v/>
      </c>
      <c r="F341" s="31" t="str">
        <f t="shared" si="68"/>
        <v/>
      </c>
      <c r="G341" s="37"/>
      <c r="H341" s="31" t="str">
        <f>IFERROR(VLOOKUP(G341,'Vendor Master'!$A$14:$I$213,2,FALSE()),"")</f>
        <v/>
      </c>
      <c r="I341" s="37"/>
      <c r="J341" s="41"/>
      <c r="K341" s="41"/>
      <c r="L341" s="41"/>
      <c r="M341" s="33">
        <f t="shared" si="69"/>
        <v>0</v>
      </c>
      <c r="N341" s="37"/>
      <c r="O341" s="37" t="s">
        <v>370</v>
      </c>
      <c r="P341" s="41"/>
      <c r="Q341" s="33">
        <f t="shared" si="70"/>
        <v>0</v>
      </c>
      <c r="R341" s="33">
        <f>IF(ROW()=14,0,IF(OR(G341="",I341="",D341=""),0,SUMIFS($Q$14:Q340,$G$14:G340,G341,$I$14:I340,I341,$D$14:D340,"&gt;="&amp;DATE(IF(MONTH(D341)&gt;=4,YEAR(D341),YEAR(D341)-1),4,1),$D$14:D340,"&lt;"&amp;DATE(IF(MONTH(D341)&gt;=4,YEAR(D341)+1,YEAR(D341)),4,1))))</f>
        <v>0</v>
      </c>
      <c r="S341" s="33">
        <f t="shared" si="71"/>
        <v>0</v>
      </c>
      <c r="T341" s="33">
        <f>IFERROR(VLOOKUP(I341,'Section Master'!$A$14:$J$100,6,FALSE()),0)</f>
        <v>0</v>
      </c>
      <c r="U341" s="33">
        <f>IFERROR(VLOOKUP(I341,'Section Master'!$A$14:$J$100,7,FALSE()),0)</f>
        <v>0</v>
      </c>
      <c r="V341" s="31" t="str">
        <f>IF(I341="","",IFERROR(IF(VLOOKUP(I341,'Section Master'!$A$14:$J$100,8,FALSE())="Excess over aggregate",IF(S341&gt;U341,"Threshold exceeded","Below threshold"),IF(VLOOKUP(I341,'Section Master'!$A$14:$J$100,8,FALSE())="Single or aggregate gate",IF(OR(Q341&gt;T341,S341&gt;U341),"Threshold exceeded","Below threshold"),IF(VLOOKUP(I341,'Section Master'!$A$14:$J$100,8,FALSE())="Aggregate gate",IF(S341&gt;U341,"Threshold exceeded","Below threshold"),IF(VLOOKUP(I341,'Section Master'!$A$14:$J$100,8,FALSE())="No threshold","Applicable","Manual review")))),"Manual review"))</f>
        <v/>
      </c>
      <c r="W341" s="46">
        <f>IFERROR(VLOOKUP(I341,'Section Master'!$A$14:$J$100,5,FALSE()),0)</f>
        <v>0</v>
      </c>
      <c r="X341" s="44"/>
      <c r="Y341" s="33" t="str">
        <f>IF(I341="","",IF(V341="Below threshold",0,ROUND(IF(IFERROR(VLOOKUP(I341,'Section Master'!$A$14:$J$100,8,FALSE()),"")="Excess over aggregate",MAX(0,S341-MAX(U341,R341)),Q341)*IF(X341&lt;&gt;"",X341,W341),0)))</f>
        <v/>
      </c>
      <c r="Z341" s="39"/>
      <c r="AA341" s="45" t="str">
        <f t="shared" si="72"/>
        <v/>
      </c>
      <c r="AB341" s="39"/>
      <c r="AC341" s="33">
        <f t="shared" si="73"/>
        <v>0</v>
      </c>
      <c r="AD341" s="33">
        <f t="shared" si="74"/>
        <v>0</v>
      </c>
      <c r="AE341" s="33">
        <f t="shared" si="75"/>
        <v>0</v>
      </c>
      <c r="AF341" s="37"/>
      <c r="AG341" s="31" t="str">
        <f t="shared" si="76"/>
        <v/>
      </c>
      <c r="AH341" s="31" t="str">
        <f t="shared" si="77"/>
        <v/>
      </c>
      <c r="AI341" s="37"/>
    </row>
    <row r="342" spans="1:35" ht="14.25" customHeight="1" x14ac:dyDescent="0.25">
      <c r="A342" s="38" t="str">
        <f t="shared" si="65"/>
        <v/>
      </c>
      <c r="B342" s="39"/>
      <c r="C342" s="39"/>
      <c r="D342" s="40" t="str">
        <f t="shared" si="66"/>
        <v/>
      </c>
      <c r="E342" s="38" t="str">
        <f t="shared" si="67"/>
        <v/>
      </c>
      <c r="F342" s="38" t="str">
        <f t="shared" si="68"/>
        <v/>
      </c>
      <c r="G342" s="37"/>
      <c r="H342" s="38" t="str">
        <f>IFERROR(VLOOKUP(G342,'Vendor Master'!$A$14:$I$213,2,FALSE()),"")</f>
        <v/>
      </c>
      <c r="I342" s="37"/>
      <c r="J342" s="41"/>
      <c r="K342" s="41"/>
      <c r="L342" s="41"/>
      <c r="M342" s="42">
        <f t="shared" si="69"/>
        <v>0</v>
      </c>
      <c r="N342" s="37"/>
      <c r="O342" s="37" t="s">
        <v>370</v>
      </c>
      <c r="P342" s="41"/>
      <c r="Q342" s="42">
        <f t="shared" si="70"/>
        <v>0</v>
      </c>
      <c r="R342" s="42">
        <f>IF(ROW()=14,0,IF(OR(G342="",I342="",D342=""),0,SUMIFS($Q$14:Q341,$G$14:G341,G342,$I$14:I341,I342,$D$14:D341,"&gt;="&amp;DATE(IF(MONTH(D342)&gt;=4,YEAR(D342),YEAR(D342)-1),4,1),$D$14:D341,"&lt;"&amp;DATE(IF(MONTH(D342)&gt;=4,YEAR(D342)+1,YEAR(D342)),4,1))))</f>
        <v>0</v>
      </c>
      <c r="S342" s="42">
        <f t="shared" si="71"/>
        <v>0</v>
      </c>
      <c r="T342" s="42">
        <f>IFERROR(VLOOKUP(I342,'Section Master'!$A$14:$J$100,6,FALSE()),0)</f>
        <v>0</v>
      </c>
      <c r="U342" s="42">
        <f>IFERROR(VLOOKUP(I342,'Section Master'!$A$14:$J$100,7,FALSE()),0)</f>
        <v>0</v>
      </c>
      <c r="V342" s="38" t="str">
        <f>IF(I342="","",IFERROR(IF(VLOOKUP(I342,'Section Master'!$A$14:$J$100,8,FALSE())="Excess over aggregate",IF(S342&gt;U342,"Threshold exceeded","Below threshold"),IF(VLOOKUP(I342,'Section Master'!$A$14:$J$100,8,FALSE())="Single or aggregate gate",IF(OR(Q342&gt;T342,S342&gt;U342),"Threshold exceeded","Below threshold"),IF(VLOOKUP(I342,'Section Master'!$A$14:$J$100,8,FALSE())="Aggregate gate",IF(S342&gt;U342,"Threshold exceeded","Below threshold"),IF(VLOOKUP(I342,'Section Master'!$A$14:$J$100,8,FALSE())="No threshold","Applicable","Manual review")))),"Manual review"))</f>
        <v/>
      </c>
      <c r="W342" s="43">
        <f>IFERROR(VLOOKUP(I342,'Section Master'!$A$14:$J$100,5,FALSE()),0)</f>
        <v>0</v>
      </c>
      <c r="X342" s="44"/>
      <c r="Y342" s="42" t="str">
        <f>IF(I342="","",IF(V342="Below threshold",0,ROUND(IF(IFERROR(VLOOKUP(I342,'Section Master'!$A$14:$J$100,8,FALSE()),"")="Excess over aggregate",MAX(0,S342-MAX(U342,R342)),Q342)*IF(X342&lt;&gt;"",X342,W342),0)))</f>
        <v/>
      </c>
      <c r="Z342" s="39"/>
      <c r="AA342" s="40" t="str">
        <f t="shared" si="72"/>
        <v/>
      </c>
      <c r="AB342" s="39"/>
      <c r="AC342" s="42">
        <f t="shared" si="73"/>
        <v>0</v>
      </c>
      <c r="AD342" s="42">
        <f t="shared" si="74"/>
        <v>0</v>
      </c>
      <c r="AE342" s="42">
        <f t="shared" si="75"/>
        <v>0</v>
      </c>
      <c r="AF342" s="37"/>
      <c r="AG342" s="38" t="str">
        <f t="shared" si="76"/>
        <v/>
      </c>
      <c r="AH342" s="38" t="str">
        <f t="shared" si="77"/>
        <v/>
      </c>
      <c r="AI342" s="37"/>
    </row>
    <row r="343" spans="1:35" ht="14.25" customHeight="1" x14ac:dyDescent="0.25">
      <c r="A343" s="31" t="str">
        <f t="shared" si="65"/>
        <v/>
      </c>
      <c r="B343" s="39"/>
      <c r="C343" s="39"/>
      <c r="D343" s="45" t="str">
        <f t="shared" si="66"/>
        <v/>
      </c>
      <c r="E343" s="31" t="str">
        <f t="shared" si="67"/>
        <v/>
      </c>
      <c r="F343" s="31" t="str">
        <f t="shared" si="68"/>
        <v/>
      </c>
      <c r="G343" s="37"/>
      <c r="H343" s="31" t="str">
        <f>IFERROR(VLOOKUP(G343,'Vendor Master'!$A$14:$I$213,2,FALSE()),"")</f>
        <v/>
      </c>
      <c r="I343" s="37"/>
      <c r="J343" s="41"/>
      <c r="K343" s="41"/>
      <c r="L343" s="41"/>
      <c r="M343" s="33">
        <f t="shared" si="69"/>
        <v>0</v>
      </c>
      <c r="N343" s="37"/>
      <c r="O343" s="37" t="s">
        <v>370</v>
      </c>
      <c r="P343" s="41"/>
      <c r="Q343" s="33">
        <f t="shared" si="70"/>
        <v>0</v>
      </c>
      <c r="R343" s="33">
        <f>IF(ROW()=14,0,IF(OR(G343="",I343="",D343=""),0,SUMIFS($Q$14:Q342,$G$14:G342,G343,$I$14:I342,I343,$D$14:D342,"&gt;="&amp;DATE(IF(MONTH(D343)&gt;=4,YEAR(D343),YEAR(D343)-1),4,1),$D$14:D342,"&lt;"&amp;DATE(IF(MONTH(D343)&gt;=4,YEAR(D343)+1,YEAR(D343)),4,1))))</f>
        <v>0</v>
      </c>
      <c r="S343" s="33">
        <f t="shared" si="71"/>
        <v>0</v>
      </c>
      <c r="T343" s="33">
        <f>IFERROR(VLOOKUP(I343,'Section Master'!$A$14:$J$100,6,FALSE()),0)</f>
        <v>0</v>
      </c>
      <c r="U343" s="33">
        <f>IFERROR(VLOOKUP(I343,'Section Master'!$A$14:$J$100,7,FALSE()),0)</f>
        <v>0</v>
      </c>
      <c r="V343" s="31" t="str">
        <f>IF(I343="","",IFERROR(IF(VLOOKUP(I343,'Section Master'!$A$14:$J$100,8,FALSE())="Excess over aggregate",IF(S343&gt;U343,"Threshold exceeded","Below threshold"),IF(VLOOKUP(I343,'Section Master'!$A$14:$J$100,8,FALSE())="Single or aggregate gate",IF(OR(Q343&gt;T343,S343&gt;U343),"Threshold exceeded","Below threshold"),IF(VLOOKUP(I343,'Section Master'!$A$14:$J$100,8,FALSE())="Aggregate gate",IF(S343&gt;U343,"Threshold exceeded","Below threshold"),IF(VLOOKUP(I343,'Section Master'!$A$14:$J$100,8,FALSE())="No threshold","Applicable","Manual review")))),"Manual review"))</f>
        <v/>
      </c>
      <c r="W343" s="46">
        <f>IFERROR(VLOOKUP(I343,'Section Master'!$A$14:$J$100,5,FALSE()),0)</f>
        <v>0</v>
      </c>
      <c r="X343" s="44"/>
      <c r="Y343" s="33" t="str">
        <f>IF(I343="","",IF(V343="Below threshold",0,ROUND(IF(IFERROR(VLOOKUP(I343,'Section Master'!$A$14:$J$100,8,FALSE()),"")="Excess over aggregate",MAX(0,S343-MAX(U343,R343)),Q343)*IF(X343&lt;&gt;"",X343,W343),0)))</f>
        <v/>
      </c>
      <c r="Z343" s="39"/>
      <c r="AA343" s="45" t="str">
        <f t="shared" si="72"/>
        <v/>
      </c>
      <c r="AB343" s="39"/>
      <c r="AC343" s="33">
        <f t="shared" si="73"/>
        <v>0</v>
      </c>
      <c r="AD343" s="33">
        <f t="shared" si="74"/>
        <v>0</v>
      </c>
      <c r="AE343" s="33">
        <f t="shared" si="75"/>
        <v>0</v>
      </c>
      <c r="AF343" s="37"/>
      <c r="AG343" s="31" t="str">
        <f t="shared" si="76"/>
        <v/>
      </c>
      <c r="AH343" s="31" t="str">
        <f t="shared" si="77"/>
        <v/>
      </c>
      <c r="AI343" s="37"/>
    </row>
    <row r="344" spans="1:35" ht="14.25" customHeight="1" x14ac:dyDescent="0.25">
      <c r="A344" s="38" t="str">
        <f t="shared" si="65"/>
        <v/>
      </c>
      <c r="B344" s="39"/>
      <c r="C344" s="39"/>
      <c r="D344" s="40" t="str">
        <f t="shared" si="66"/>
        <v/>
      </c>
      <c r="E344" s="38" t="str">
        <f t="shared" si="67"/>
        <v/>
      </c>
      <c r="F344" s="38" t="str">
        <f t="shared" si="68"/>
        <v/>
      </c>
      <c r="G344" s="37"/>
      <c r="H344" s="38" t="str">
        <f>IFERROR(VLOOKUP(G344,'Vendor Master'!$A$14:$I$213,2,FALSE()),"")</f>
        <v/>
      </c>
      <c r="I344" s="37"/>
      <c r="J344" s="41"/>
      <c r="K344" s="41"/>
      <c r="L344" s="41"/>
      <c r="M344" s="42">
        <f t="shared" si="69"/>
        <v>0</v>
      </c>
      <c r="N344" s="37"/>
      <c r="O344" s="37" t="s">
        <v>370</v>
      </c>
      <c r="P344" s="41"/>
      <c r="Q344" s="42">
        <f t="shared" si="70"/>
        <v>0</v>
      </c>
      <c r="R344" s="42">
        <f>IF(ROW()=14,0,IF(OR(G344="",I344="",D344=""),0,SUMIFS($Q$14:Q343,$G$14:G343,G344,$I$14:I343,I344,$D$14:D343,"&gt;="&amp;DATE(IF(MONTH(D344)&gt;=4,YEAR(D344),YEAR(D344)-1),4,1),$D$14:D343,"&lt;"&amp;DATE(IF(MONTH(D344)&gt;=4,YEAR(D344)+1,YEAR(D344)),4,1))))</f>
        <v>0</v>
      </c>
      <c r="S344" s="42">
        <f t="shared" si="71"/>
        <v>0</v>
      </c>
      <c r="T344" s="42">
        <f>IFERROR(VLOOKUP(I344,'Section Master'!$A$14:$J$100,6,FALSE()),0)</f>
        <v>0</v>
      </c>
      <c r="U344" s="42">
        <f>IFERROR(VLOOKUP(I344,'Section Master'!$A$14:$J$100,7,FALSE()),0)</f>
        <v>0</v>
      </c>
      <c r="V344" s="38" t="str">
        <f>IF(I344="","",IFERROR(IF(VLOOKUP(I344,'Section Master'!$A$14:$J$100,8,FALSE())="Excess over aggregate",IF(S344&gt;U344,"Threshold exceeded","Below threshold"),IF(VLOOKUP(I344,'Section Master'!$A$14:$J$100,8,FALSE())="Single or aggregate gate",IF(OR(Q344&gt;T344,S344&gt;U344),"Threshold exceeded","Below threshold"),IF(VLOOKUP(I344,'Section Master'!$A$14:$J$100,8,FALSE())="Aggregate gate",IF(S344&gt;U344,"Threshold exceeded","Below threshold"),IF(VLOOKUP(I344,'Section Master'!$A$14:$J$100,8,FALSE())="No threshold","Applicable","Manual review")))),"Manual review"))</f>
        <v/>
      </c>
      <c r="W344" s="43">
        <f>IFERROR(VLOOKUP(I344,'Section Master'!$A$14:$J$100,5,FALSE()),0)</f>
        <v>0</v>
      </c>
      <c r="X344" s="44"/>
      <c r="Y344" s="42" t="str">
        <f>IF(I344="","",IF(V344="Below threshold",0,ROUND(IF(IFERROR(VLOOKUP(I344,'Section Master'!$A$14:$J$100,8,FALSE()),"")="Excess over aggregate",MAX(0,S344-MAX(U344,R344)),Q344)*IF(X344&lt;&gt;"",X344,W344),0)))</f>
        <v/>
      </c>
      <c r="Z344" s="39"/>
      <c r="AA344" s="40" t="str">
        <f t="shared" si="72"/>
        <v/>
      </c>
      <c r="AB344" s="39"/>
      <c r="AC344" s="42">
        <f t="shared" si="73"/>
        <v>0</v>
      </c>
      <c r="AD344" s="42">
        <f t="shared" si="74"/>
        <v>0</v>
      </c>
      <c r="AE344" s="42">
        <f t="shared" si="75"/>
        <v>0</v>
      </c>
      <c r="AF344" s="37"/>
      <c r="AG344" s="38" t="str">
        <f t="shared" si="76"/>
        <v/>
      </c>
      <c r="AH344" s="38" t="str">
        <f t="shared" si="77"/>
        <v/>
      </c>
      <c r="AI344" s="37"/>
    </row>
    <row r="345" spans="1:35" ht="14.25" customHeight="1" x14ac:dyDescent="0.25">
      <c r="A345" s="31" t="str">
        <f t="shared" si="65"/>
        <v/>
      </c>
      <c r="B345" s="39"/>
      <c r="C345" s="39"/>
      <c r="D345" s="45" t="str">
        <f t="shared" si="66"/>
        <v/>
      </c>
      <c r="E345" s="31" t="str">
        <f t="shared" si="67"/>
        <v/>
      </c>
      <c r="F345" s="31" t="str">
        <f t="shared" si="68"/>
        <v/>
      </c>
      <c r="G345" s="37"/>
      <c r="H345" s="31" t="str">
        <f>IFERROR(VLOOKUP(G345,'Vendor Master'!$A$14:$I$213,2,FALSE()),"")</f>
        <v/>
      </c>
      <c r="I345" s="37"/>
      <c r="J345" s="41"/>
      <c r="K345" s="41"/>
      <c r="L345" s="41"/>
      <c r="M345" s="33">
        <f t="shared" si="69"/>
        <v>0</v>
      </c>
      <c r="N345" s="37"/>
      <c r="O345" s="37" t="s">
        <v>370</v>
      </c>
      <c r="P345" s="41"/>
      <c r="Q345" s="33">
        <f t="shared" si="70"/>
        <v>0</v>
      </c>
      <c r="R345" s="33">
        <f>IF(ROW()=14,0,IF(OR(G345="",I345="",D345=""),0,SUMIFS($Q$14:Q344,$G$14:G344,G345,$I$14:I344,I345,$D$14:D344,"&gt;="&amp;DATE(IF(MONTH(D345)&gt;=4,YEAR(D345),YEAR(D345)-1),4,1),$D$14:D344,"&lt;"&amp;DATE(IF(MONTH(D345)&gt;=4,YEAR(D345)+1,YEAR(D345)),4,1))))</f>
        <v>0</v>
      </c>
      <c r="S345" s="33">
        <f t="shared" si="71"/>
        <v>0</v>
      </c>
      <c r="T345" s="33">
        <f>IFERROR(VLOOKUP(I345,'Section Master'!$A$14:$J$100,6,FALSE()),0)</f>
        <v>0</v>
      </c>
      <c r="U345" s="33">
        <f>IFERROR(VLOOKUP(I345,'Section Master'!$A$14:$J$100,7,FALSE()),0)</f>
        <v>0</v>
      </c>
      <c r="V345" s="31" t="str">
        <f>IF(I345="","",IFERROR(IF(VLOOKUP(I345,'Section Master'!$A$14:$J$100,8,FALSE())="Excess over aggregate",IF(S345&gt;U345,"Threshold exceeded","Below threshold"),IF(VLOOKUP(I345,'Section Master'!$A$14:$J$100,8,FALSE())="Single or aggregate gate",IF(OR(Q345&gt;T345,S345&gt;U345),"Threshold exceeded","Below threshold"),IF(VLOOKUP(I345,'Section Master'!$A$14:$J$100,8,FALSE())="Aggregate gate",IF(S345&gt;U345,"Threshold exceeded","Below threshold"),IF(VLOOKUP(I345,'Section Master'!$A$14:$J$100,8,FALSE())="No threshold","Applicable","Manual review")))),"Manual review"))</f>
        <v/>
      </c>
      <c r="W345" s="46">
        <f>IFERROR(VLOOKUP(I345,'Section Master'!$A$14:$J$100,5,FALSE()),0)</f>
        <v>0</v>
      </c>
      <c r="X345" s="44"/>
      <c r="Y345" s="33" t="str">
        <f>IF(I345="","",IF(V345="Below threshold",0,ROUND(IF(IFERROR(VLOOKUP(I345,'Section Master'!$A$14:$J$100,8,FALSE()),"")="Excess over aggregate",MAX(0,S345-MAX(U345,R345)),Q345)*IF(X345&lt;&gt;"",X345,W345),0)))</f>
        <v/>
      </c>
      <c r="Z345" s="39"/>
      <c r="AA345" s="45" t="str">
        <f t="shared" si="72"/>
        <v/>
      </c>
      <c r="AB345" s="39"/>
      <c r="AC345" s="33">
        <f t="shared" si="73"/>
        <v>0</v>
      </c>
      <c r="AD345" s="33">
        <f t="shared" si="74"/>
        <v>0</v>
      </c>
      <c r="AE345" s="33">
        <f t="shared" si="75"/>
        <v>0</v>
      </c>
      <c r="AF345" s="37"/>
      <c r="AG345" s="31" t="str">
        <f t="shared" si="76"/>
        <v/>
      </c>
      <c r="AH345" s="31" t="str">
        <f t="shared" si="77"/>
        <v/>
      </c>
      <c r="AI345" s="37"/>
    </row>
    <row r="346" spans="1:35" ht="14.25" customHeight="1" x14ac:dyDescent="0.25">
      <c r="A346" s="38" t="str">
        <f t="shared" si="65"/>
        <v/>
      </c>
      <c r="B346" s="39"/>
      <c r="C346" s="39"/>
      <c r="D346" s="40" t="str">
        <f t="shared" si="66"/>
        <v/>
      </c>
      <c r="E346" s="38" t="str">
        <f t="shared" si="67"/>
        <v/>
      </c>
      <c r="F346" s="38" t="str">
        <f t="shared" si="68"/>
        <v/>
      </c>
      <c r="G346" s="37"/>
      <c r="H346" s="38" t="str">
        <f>IFERROR(VLOOKUP(G346,'Vendor Master'!$A$14:$I$213,2,FALSE()),"")</f>
        <v/>
      </c>
      <c r="I346" s="37"/>
      <c r="J346" s="41"/>
      <c r="K346" s="41"/>
      <c r="L346" s="41"/>
      <c r="M346" s="42">
        <f t="shared" si="69"/>
        <v>0</v>
      </c>
      <c r="N346" s="37"/>
      <c r="O346" s="37" t="s">
        <v>370</v>
      </c>
      <c r="P346" s="41"/>
      <c r="Q346" s="42">
        <f t="shared" si="70"/>
        <v>0</v>
      </c>
      <c r="R346" s="42">
        <f>IF(ROW()=14,0,IF(OR(G346="",I346="",D346=""),0,SUMIFS($Q$14:Q345,$G$14:G345,G346,$I$14:I345,I346,$D$14:D345,"&gt;="&amp;DATE(IF(MONTH(D346)&gt;=4,YEAR(D346),YEAR(D346)-1),4,1),$D$14:D345,"&lt;"&amp;DATE(IF(MONTH(D346)&gt;=4,YEAR(D346)+1,YEAR(D346)),4,1))))</f>
        <v>0</v>
      </c>
      <c r="S346" s="42">
        <f t="shared" si="71"/>
        <v>0</v>
      </c>
      <c r="T346" s="42">
        <f>IFERROR(VLOOKUP(I346,'Section Master'!$A$14:$J$100,6,FALSE()),0)</f>
        <v>0</v>
      </c>
      <c r="U346" s="42">
        <f>IFERROR(VLOOKUP(I346,'Section Master'!$A$14:$J$100,7,FALSE()),0)</f>
        <v>0</v>
      </c>
      <c r="V346" s="38" t="str">
        <f>IF(I346="","",IFERROR(IF(VLOOKUP(I346,'Section Master'!$A$14:$J$100,8,FALSE())="Excess over aggregate",IF(S346&gt;U346,"Threshold exceeded","Below threshold"),IF(VLOOKUP(I346,'Section Master'!$A$14:$J$100,8,FALSE())="Single or aggregate gate",IF(OR(Q346&gt;T346,S346&gt;U346),"Threshold exceeded","Below threshold"),IF(VLOOKUP(I346,'Section Master'!$A$14:$J$100,8,FALSE())="Aggregate gate",IF(S346&gt;U346,"Threshold exceeded","Below threshold"),IF(VLOOKUP(I346,'Section Master'!$A$14:$J$100,8,FALSE())="No threshold","Applicable","Manual review")))),"Manual review"))</f>
        <v/>
      </c>
      <c r="W346" s="43">
        <f>IFERROR(VLOOKUP(I346,'Section Master'!$A$14:$J$100,5,FALSE()),0)</f>
        <v>0</v>
      </c>
      <c r="X346" s="44"/>
      <c r="Y346" s="42" t="str">
        <f>IF(I346="","",IF(V346="Below threshold",0,ROUND(IF(IFERROR(VLOOKUP(I346,'Section Master'!$A$14:$J$100,8,FALSE()),"")="Excess over aggregate",MAX(0,S346-MAX(U346,R346)),Q346)*IF(X346&lt;&gt;"",X346,W346),0)))</f>
        <v/>
      </c>
      <c r="Z346" s="39"/>
      <c r="AA346" s="40" t="str">
        <f t="shared" si="72"/>
        <v/>
      </c>
      <c r="AB346" s="39"/>
      <c r="AC346" s="42">
        <f t="shared" si="73"/>
        <v>0</v>
      </c>
      <c r="AD346" s="42">
        <f t="shared" si="74"/>
        <v>0</v>
      </c>
      <c r="AE346" s="42">
        <f t="shared" si="75"/>
        <v>0</v>
      </c>
      <c r="AF346" s="37"/>
      <c r="AG346" s="38" t="str">
        <f t="shared" si="76"/>
        <v/>
      </c>
      <c r="AH346" s="38" t="str">
        <f t="shared" si="77"/>
        <v/>
      </c>
      <c r="AI346" s="37"/>
    </row>
    <row r="347" spans="1:35" ht="14.25" customHeight="1" x14ac:dyDescent="0.25">
      <c r="A347" s="31" t="str">
        <f t="shared" si="65"/>
        <v/>
      </c>
      <c r="B347" s="39"/>
      <c r="C347" s="39"/>
      <c r="D347" s="45" t="str">
        <f t="shared" si="66"/>
        <v/>
      </c>
      <c r="E347" s="31" t="str">
        <f t="shared" si="67"/>
        <v/>
      </c>
      <c r="F347" s="31" t="str">
        <f t="shared" si="68"/>
        <v/>
      </c>
      <c r="G347" s="37"/>
      <c r="H347" s="31" t="str">
        <f>IFERROR(VLOOKUP(G347,'Vendor Master'!$A$14:$I$213,2,FALSE()),"")</f>
        <v/>
      </c>
      <c r="I347" s="37"/>
      <c r="J347" s="41"/>
      <c r="K347" s="41"/>
      <c r="L347" s="41"/>
      <c r="M347" s="33">
        <f t="shared" si="69"/>
        <v>0</v>
      </c>
      <c r="N347" s="37"/>
      <c r="O347" s="37" t="s">
        <v>370</v>
      </c>
      <c r="P347" s="41"/>
      <c r="Q347" s="33">
        <f t="shared" si="70"/>
        <v>0</v>
      </c>
      <c r="R347" s="33">
        <f>IF(ROW()=14,0,IF(OR(G347="",I347="",D347=""),0,SUMIFS($Q$14:Q346,$G$14:G346,G347,$I$14:I346,I347,$D$14:D346,"&gt;="&amp;DATE(IF(MONTH(D347)&gt;=4,YEAR(D347),YEAR(D347)-1),4,1),$D$14:D346,"&lt;"&amp;DATE(IF(MONTH(D347)&gt;=4,YEAR(D347)+1,YEAR(D347)),4,1))))</f>
        <v>0</v>
      </c>
      <c r="S347" s="33">
        <f t="shared" si="71"/>
        <v>0</v>
      </c>
      <c r="T347" s="33">
        <f>IFERROR(VLOOKUP(I347,'Section Master'!$A$14:$J$100,6,FALSE()),0)</f>
        <v>0</v>
      </c>
      <c r="U347" s="33">
        <f>IFERROR(VLOOKUP(I347,'Section Master'!$A$14:$J$100,7,FALSE()),0)</f>
        <v>0</v>
      </c>
      <c r="V347" s="31" t="str">
        <f>IF(I347="","",IFERROR(IF(VLOOKUP(I347,'Section Master'!$A$14:$J$100,8,FALSE())="Excess over aggregate",IF(S347&gt;U347,"Threshold exceeded","Below threshold"),IF(VLOOKUP(I347,'Section Master'!$A$14:$J$100,8,FALSE())="Single or aggregate gate",IF(OR(Q347&gt;T347,S347&gt;U347),"Threshold exceeded","Below threshold"),IF(VLOOKUP(I347,'Section Master'!$A$14:$J$100,8,FALSE())="Aggregate gate",IF(S347&gt;U347,"Threshold exceeded","Below threshold"),IF(VLOOKUP(I347,'Section Master'!$A$14:$J$100,8,FALSE())="No threshold","Applicable","Manual review")))),"Manual review"))</f>
        <v/>
      </c>
      <c r="W347" s="46">
        <f>IFERROR(VLOOKUP(I347,'Section Master'!$A$14:$J$100,5,FALSE()),0)</f>
        <v>0</v>
      </c>
      <c r="X347" s="44"/>
      <c r="Y347" s="33" t="str">
        <f>IF(I347="","",IF(V347="Below threshold",0,ROUND(IF(IFERROR(VLOOKUP(I347,'Section Master'!$A$14:$J$100,8,FALSE()),"")="Excess over aggregate",MAX(0,S347-MAX(U347,R347)),Q347)*IF(X347&lt;&gt;"",X347,W347),0)))</f>
        <v/>
      </c>
      <c r="Z347" s="39"/>
      <c r="AA347" s="45" t="str">
        <f t="shared" si="72"/>
        <v/>
      </c>
      <c r="AB347" s="39"/>
      <c r="AC347" s="33">
        <f t="shared" si="73"/>
        <v>0</v>
      </c>
      <c r="AD347" s="33">
        <f t="shared" si="74"/>
        <v>0</v>
      </c>
      <c r="AE347" s="33">
        <f t="shared" si="75"/>
        <v>0</v>
      </c>
      <c r="AF347" s="37"/>
      <c r="AG347" s="31" t="str">
        <f t="shared" si="76"/>
        <v/>
      </c>
      <c r="AH347" s="31" t="str">
        <f t="shared" si="77"/>
        <v/>
      </c>
      <c r="AI347" s="37"/>
    </row>
    <row r="348" spans="1:35" ht="14.25" customHeight="1" x14ac:dyDescent="0.25">
      <c r="A348" s="38" t="str">
        <f t="shared" si="65"/>
        <v/>
      </c>
      <c r="B348" s="39"/>
      <c r="C348" s="39"/>
      <c r="D348" s="40" t="str">
        <f t="shared" si="66"/>
        <v/>
      </c>
      <c r="E348" s="38" t="str">
        <f t="shared" si="67"/>
        <v/>
      </c>
      <c r="F348" s="38" t="str">
        <f t="shared" si="68"/>
        <v/>
      </c>
      <c r="G348" s="37"/>
      <c r="H348" s="38" t="str">
        <f>IFERROR(VLOOKUP(G348,'Vendor Master'!$A$14:$I$213,2,FALSE()),"")</f>
        <v/>
      </c>
      <c r="I348" s="37"/>
      <c r="J348" s="41"/>
      <c r="K348" s="41"/>
      <c r="L348" s="41"/>
      <c r="M348" s="42">
        <f t="shared" si="69"/>
        <v>0</v>
      </c>
      <c r="N348" s="37"/>
      <c r="O348" s="37" t="s">
        <v>370</v>
      </c>
      <c r="P348" s="41"/>
      <c r="Q348" s="42">
        <f t="shared" si="70"/>
        <v>0</v>
      </c>
      <c r="R348" s="42">
        <f>IF(ROW()=14,0,IF(OR(G348="",I348="",D348=""),0,SUMIFS($Q$14:Q347,$G$14:G347,G348,$I$14:I347,I348,$D$14:D347,"&gt;="&amp;DATE(IF(MONTH(D348)&gt;=4,YEAR(D348),YEAR(D348)-1),4,1),$D$14:D347,"&lt;"&amp;DATE(IF(MONTH(D348)&gt;=4,YEAR(D348)+1,YEAR(D348)),4,1))))</f>
        <v>0</v>
      </c>
      <c r="S348" s="42">
        <f t="shared" si="71"/>
        <v>0</v>
      </c>
      <c r="T348" s="42">
        <f>IFERROR(VLOOKUP(I348,'Section Master'!$A$14:$J$100,6,FALSE()),0)</f>
        <v>0</v>
      </c>
      <c r="U348" s="42">
        <f>IFERROR(VLOOKUP(I348,'Section Master'!$A$14:$J$100,7,FALSE()),0)</f>
        <v>0</v>
      </c>
      <c r="V348" s="38" t="str">
        <f>IF(I348="","",IFERROR(IF(VLOOKUP(I348,'Section Master'!$A$14:$J$100,8,FALSE())="Excess over aggregate",IF(S348&gt;U348,"Threshold exceeded","Below threshold"),IF(VLOOKUP(I348,'Section Master'!$A$14:$J$100,8,FALSE())="Single or aggregate gate",IF(OR(Q348&gt;T348,S348&gt;U348),"Threshold exceeded","Below threshold"),IF(VLOOKUP(I348,'Section Master'!$A$14:$J$100,8,FALSE())="Aggregate gate",IF(S348&gt;U348,"Threshold exceeded","Below threshold"),IF(VLOOKUP(I348,'Section Master'!$A$14:$J$100,8,FALSE())="No threshold","Applicable","Manual review")))),"Manual review"))</f>
        <v/>
      </c>
      <c r="W348" s="43">
        <f>IFERROR(VLOOKUP(I348,'Section Master'!$A$14:$J$100,5,FALSE()),0)</f>
        <v>0</v>
      </c>
      <c r="X348" s="44"/>
      <c r="Y348" s="42" t="str">
        <f>IF(I348="","",IF(V348="Below threshold",0,ROUND(IF(IFERROR(VLOOKUP(I348,'Section Master'!$A$14:$J$100,8,FALSE()),"")="Excess over aggregate",MAX(0,S348-MAX(U348,R348)),Q348)*IF(X348&lt;&gt;"",X348,W348),0)))</f>
        <v/>
      </c>
      <c r="Z348" s="39"/>
      <c r="AA348" s="40" t="str">
        <f t="shared" si="72"/>
        <v/>
      </c>
      <c r="AB348" s="39"/>
      <c r="AC348" s="42">
        <f t="shared" si="73"/>
        <v>0</v>
      </c>
      <c r="AD348" s="42">
        <f t="shared" si="74"/>
        <v>0</v>
      </c>
      <c r="AE348" s="42">
        <f t="shared" si="75"/>
        <v>0</v>
      </c>
      <c r="AF348" s="37"/>
      <c r="AG348" s="38" t="str">
        <f t="shared" si="76"/>
        <v/>
      </c>
      <c r="AH348" s="38" t="str">
        <f t="shared" si="77"/>
        <v/>
      </c>
      <c r="AI348" s="37"/>
    </row>
    <row r="349" spans="1:35" ht="14.25" customHeight="1" x14ac:dyDescent="0.25">
      <c r="A349" s="31" t="str">
        <f t="shared" si="65"/>
        <v/>
      </c>
      <c r="B349" s="39"/>
      <c r="C349" s="39"/>
      <c r="D349" s="45" t="str">
        <f t="shared" si="66"/>
        <v/>
      </c>
      <c r="E349" s="31" t="str">
        <f t="shared" si="67"/>
        <v/>
      </c>
      <c r="F349" s="31" t="str">
        <f t="shared" si="68"/>
        <v/>
      </c>
      <c r="G349" s="37"/>
      <c r="H349" s="31" t="str">
        <f>IFERROR(VLOOKUP(G349,'Vendor Master'!$A$14:$I$213,2,FALSE()),"")</f>
        <v/>
      </c>
      <c r="I349" s="37"/>
      <c r="J349" s="41"/>
      <c r="K349" s="41"/>
      <c r="L349" s="41"/>
      <c r="M349" s="33">
        <f t="shared" si="69"/>
        <v>0</v>
      </c>
      <c r="N349" s="37"/>
      <c r="O349" s="37" t="s">
        <v>370</v>
      </c>
      <c r="P349" s="41"/>
      <c r="Q349" s="33">
        <f t="shared" si="70"/>
        <v>0</v>
      </c>
      <c r="R349" s="33">
        <f>IF(ROW()=14,0,IF(OR(G349="",I349="",D349=""),0,SUMIFS($Q$14:Q348,$G$14:G348,G349,$I$14:I348,I349,$D$14:D348,"&gt;="&amp;DATE(IF(MONTH(D349)&gt;=4,YEAR(D349),YEAR(D349)-1),4,1),$D$14:D348,"&lt;"&amp;DATE(IF(MONTH(D349)&gt;=4,YEAR(D349)+1,YEAR(D349)),4,1))))</f>
        <v>0</v>
      </c>
      <c r="S349" s="33">
        <f t="shared" si="71"/>
        <v>0</v>
      </c>
      <c r="T349" s="33">
        <f>IFERROR(VLOOKUP(I349,'Section Master'!$A$14:$J$100,6,FALSE()),0)</f>
        <v>0</v>
      </c>
      <c r="U349" s="33">
        <f>IFERROR(VLOOKUP(I349,'Section Master'!$A$14:$J$100,7,FALSE()),0)</f>
        <v>0</v>
      </c>
      <c r="V349" s="31" t="str">
        <f>IF(I349="","",IFERROR(IF(VLOOKUP(I349,'Section Master'!$A$14:$J$100,8,FALSE())="Excess over aggregate",IF(S349&gt;U349,"Threshold exceeded","Below threshold"),IF(VLOOKUP(I349,'Section Master'!$A$14:$J$100,8,FALSE())="Single or aggregate gate",IF(OR(Q349&gt;T349,S349&gt;U349),"Threshold exceeded","Below threshold"),IF(VLOOKUP(I349,'Section Master'!$A$14:$J$100,8,FALSE())="Aggregate gate",IF(S349&gt;U349,"Threshold exceeded","Below threshold"),IF(VLOOKUP(I349,'Section Master'!$A$14:$J$100,8,FALSE())="No threshold","Applicable","Manual review")))),"Manual review"))</f>
        <v/>
      </c>
      <c r="W349" s="46">
        <f>IFERROR(VLOOKUP(I349,'Section Master'!$A$14:$J$100,5,FALSE()),0)</f>
        <v>0</v>
      </c>
      <c r="X349" s="44"/>
      <c r="Y349" s="33" t="str">
        <f>IF(I349="","",IF(V349="Below threshold",0,ROUND(IF(IFERROR(VLOOKUP(I349,'Section Master'!$A$14:$J$100,8,FALSE()),"")="Excess over aggregate",MAX(0,S349-MAX(U349,R349)),Q349)*IF(X349&lt;&gt;"",X349,W349),0)))</f>
        <v/>
      </c>
      <c r="Z349" s="39"/>
      <c r="AA349" s="45" t="str">
        <f t="shared" si="72"/>
        <v/>
      </c>
      <c r="AB349" s="39"/>
      <c r="AC349" s="33">
        <f t="shared" si="73"/>
        <v>0</v>
      </c>
      <c r="AD349" s="33">
        <f t="shared" si="74"/>
        <v>0</v>
      </c>
      <c r="AE349" s="33">
        <f t="shared" si="75"/>
        <v>0</v>
      </c>
      <c r="AF349" s="37"/>
      <c r="AG349" s="31" t="str">
        <f t="shared" si="76"/>
        <v/>
      </c>
      <c r="AH349" s="31" t="str">
        <f t="shared" si="77"/>
        <v/>
      </c>
      <c r="AI349" s="37"/>
    </row>
    <row r="350" spans="1:35" ht="14.25" customHeight="1" x14ac:dyDescent="0.25">
      <c r="A350" s="38" t="str">
        <f t="shared" si="65"/>
        <v/>
      </c>
      <c r="B350" s="39"/>
      <c r="C350" s="39"/>
      <c r="D350" s="40" t="str">
        <f t="shared" si="66"/>
        <v/>
      </c>
      <c r="E350" s="38" t="str">
        <f t="shared" si="67"/>
        <v/>
      </c>
      <c r="F350" s="38" t="str">
        <f t="shared" si="68"/>
        <v/>
      </c>
      <c r="G350" s="37"/>
      <c r="H350" s="38" t="str">
        <f>IFERROR(VLOOKUP(G350,'Vendor Master'!$A$14:$I$213,2,FALSE()),"")</f>
        <v/>
      </c>
      <c r="I350" s="37"/>
      <c r="J350" s="41"/>
      <c r="K350" s="41"/>
      <c r="L350" s="41"/>
      <c r="M350" s="42">
        <f t="shared" si="69"/>
        <v>0</v>
      </c>
      <c r="N350" s="37"/>
      <c r="O350" s="37" t="s">
        <v>370</v>
      </c>
      <c r="P350" s="41"/>
      <c r="Q350" s="42">
        <f t="shared" si="70"/>
        <v>0</v>
      </c>
      <c r="R350" s="42">
        <f>IF(ROW()=14,0,IF(OR(G350="",I350="",D350=""),0,SUMIFS($Q$14:Q349,$G$14:G349,G350,$I$14:I349,I350,$D$14:D349,"&gt;="&amp;DATE(IF(MONTH(D350)&gt;=4,YEAR(D350),YEAR(D350)-1),4,1),$D$14:D349,"&lt;"&amp;DATE(IF(MONTH(D350)&gt;=4,YEAR(D350)+1,YEAR(D350)),4,1))))</f>
        <v>0</v>
      </c>
      <c r="S350" s="42">
        <f t="shared" si="71"/>
        <v>0</v>
      </c>
      <c r="T350" s="42">
        <f>IFERROR(VLOOKUP(I350,'Section Master'!$A$14:$J$100,6,FALSE()),0)</f>
        <v>0</v>
      </c>
      <c r="U350" s="42">
        <f>IFERROR(VLOOKUP(I350,'Section Master'!$A$14:$J$100,7,FALSE()),0)</f>
        <v>0</v>
      </c>
      <c r="V350" s="38" t="str">
        <f>IF(I350="","",IFERROR(IF(VLOOKUP(I350,'Section Master'!$A$14:$J$100,8,FALSE())="Excess over aggregate",IF(S350&gt;U350,"Threshold exceeded","Below threshold"),IF(VLOOKUP(I350,'Section Master'!$A$14:$J$100,8,FALSE())="Single or aggregate gate",IF(OR(Q350&gt;T350,S350&gt;U350),"Threshold exceeded","Below threshold"),IF(VLOOKUP(I350,'Section Master'!$A$14:$J$100,8,FALSE())="Aggregate gate",IF(S350&gt;U350,"Threshold exceeded","Below threshold"),IF(VLOOKUP(I350,'Section Master'!$A$14:$J$100,8,FALSE())="No threshold","Applicable","Manual review")))),"Manual review"))</f>
        <v/>
      </c>
      <c r="W350" s="43">
        <f>IFERROR(VLOOKUP(I350,'Section Master'!$A$14:$J$100,5,FALSE()),0)</f>
        <v>0</v>
      </c>
      <c r="X350" s="44"/>
      <c r="Y350" s="42" t="str">
        <f>IF(I350="","",IF(V350="Below threshold",0,ROUND(IF(IFERROR(VLOOKUP(I350,'Section Master'!$A$14:$J$100,8,FALSE()),"")="Excess over aggregate",MAX(0,S350-MAX(U350,R350)),Q350)*IF(X350&lt;&gt;"",X350,W350),0)))</f>
        <v/>
      </c>
      <c r="Z350" s="39"/>
      <c r="AA350" s="40" t="str">
        <f t="shared" si="72"/>
        <v/>
      </c>
      <c r="AB350" s="39"/>
      <c r="AC350" s="42">
        <f t="shared" si="73"/>
        <v>0</v>
      </c>
      <c r="AD350" s="42">
        <f t="shared" si="74"/>
        <v>0</v>
      </c>
      <c r="AE350" s="42">
        <f t="shared" si="75"/>
        <v>0</v>
      </c>
      <c r="AF350" s="37"/>
      <c r="AG350" s="38" t="str">
        <f t="shared" si="76"/>
        <v/>
      </c>
      <c r="AH350" s="38" t="str">
        <f t="shared" si="77"/>
        <v/>
      </c>
      <c r="AI350" s="37"/>
    </row>
    <row r="351" spans="1:35" ht="14.25" customHeight="1" x14ac:dyDescent="0.25">
      <c r="A351" s="31" t="str">
        <f t="shared" si="65"/>
        <v/>
      </c>
      <c r="B351" s="39"/>
      <c r="C351" s="39"/>
      <c r="D351" s="45" t="str">
        <f t="shared" si="66"/>
        <v/>
      </c>
      <c r="E351" s="31" t="str">
        <f t="shared" si="67"/>
        <v/>
      </c>
      <c r="F351" s="31" t="str">
        <f t="shared" si="68"/>
        <v/>
      </c>
      <c r="G351" s="37"/>
      <c r="H351" s="31" t="str">
        <f>IFERROR(VLOOKUP(G351,'Vendor Master'!$A$14:$I$213,2,FALSE()),"")</f>
        <v/>
      </c>
      <c r="I351" s="37"/>
      <c r="J351" s="41"/>
      <c r="K351" s="41"/>
      <c r="L351" s="41"/>
      <c r="M351" s="33">
        <f t="shared" si="69"/>
        <v>0</v>
      </c>
      <c r="N351" s="37"/>
      <c r="O351" s="37" t="s">
        <v>370</v>
      </c>
      <c r="P351" s="41"/>
      <c r="Q351" s="33">
        <f t="shared" si="70"/>
        <v>0</v>
      </c>
      <c r="R351" s="33">
        <f>IF(ROW()=14,0,IF(OR(G351="",I351="",D351=""),0,SUMIFS($Q$14:Q350,$G$14:G350,G351,$I$14:I350,I351,$D$14:D350,"&gt;="&amp;DATE(IF(MONTH(D351)&gt;=4,YEAR(D351),YEAR(D351)-1),4,1),$D$14:D350,"&lt;"&amp;DATE(IF(MONTH(D351)&gt;=4,YEAR(D351)+1,YEAR(D351)),4,1))))</f>
        <v>0</v>
      </c>
      <c r="S351" s="33">
        <f t="shared" si="71"/>
        <v>0</v>
      </c>
      <c r="T351" s="33">
        <f>IFERROR(VLOOKUP(I351,'Section Master'!$A$14:$J$100,6,FALSE()),0)</f>
        <v>0</v>
      </c>
      <c r="U351" s="33">
        <f>IFERROR(VLOOKUP(I351,'Section Master'!$A$14:$J$100,7,FALSE()),0)</f>
        <v>0</v>
      </c>
      <c r="V351" s="31" t="str">
        <f>IF(I351="","",IFERROR(IF(VLOOKUP(I351,'Section Master'!$A$14:$J$100,8,FALSE())="Excess over aggregate",IF(S351&gt;U351,"Threshold exceeded","Below threshold"),IF(VLOOKUP(I351,'Section Master'!$A$14:$J$100,8,FALSE())="Single or aggregate gate",IF(OR(Q351&gt;T351,S351&gt;U351),"Threshold exceeded","Below threshold"),IF(VLOOKUP(I351,'Section Master'!$A$14:$J$100,8,FALSE())="Aggregate gate",IF(S351&gt;U351,"Threshold exceeded","Below threshold"),IF(VLOOKUP(I351,'Section Master'!$A$14:$J$100,8,FALSE())="No threshold","Applicable","Manual review")))),"Manual review"))</f>
        <v/>
      </c>
      <c r="W351" s="46">
        <f>IFERROR(VLOOKUP(I351,'Section Master'!$A$14:$J$100,5,FALSE()),0)</f>
        <v>0</v>
      </c>
      <c r="X351" s="44"/>
      <c r="Y351" s="33" t="str">
        <f>IF(I351="","",IF(V351="Below threshold",0,ROUND(IF(IFERROR(VLOOKUP(I351,'Section Master'!$A$14:$J$100,8,FALSE()),"")="Excess over aggregate",MAX(0,S351-MAX(U351,R351)),Q351)*IF(X351&lt;&gt;"",X351,W351),0)))</f>
        <v/>
      </c>
      <c r="Z351" s="39"/>
      <c r="AA351" s="45" t="str">
        <f t="shared" si="72"/>
        <v/>
      </c>
      <c r="AB351" s="39"/>
      <c r="AC351" s="33">
        <f t="shared" si="73"/>
        <v>0</v>
      </c>
      <c r="AD351" s="33">
        <f t="shared" si="74"/>
        <v>0</v>
      </c>
      <c r="AE351" s="33">
        <f t="shared" si="75"/>
        <v>0</v>
      </c>
      <c r="AF351" s="37"/>
      <c r="AG351" s="31" t="str">
        <f t="shared" si="76"/>
        <v/>
      </c>
      <c r="AH351" s="31" t="str">
        <f t="shared" si="77"/>
        <v/>
      </c>
      <c r="AI351" s="37"/>
    </row>
    <row r="352" spans="1:35" ht="14.25" customHeight="1" x14ac:dyDescent="0.25">
      <c r="A352" s="38" t="str">
        <f t="shared" si="65"/>
        <v/>
      </c>
      <c r="B352" s="39"/>
      <c r="C352" s="39"/>
      <c r="D352" s="40" t="str">
        <f t="shared" si="66"/>
        <v/>
      </c>
      <c r="E352" s="38" t="str">
        <f t="shared" si="67"/>
        <v/>
      </c>
      <c r="F352" s="38" t="str">
        <f t="shared" si="68"/>
        <v/>
      </c>
      <c r="G352" s="37"/>
      <c r="H352" s="38" t="str">
        <f>IFERROR(VLOOKUP(G352,'Vendor Master'!$A$14:$I$213,2,FALSE()),"")</f>
        <v/>
      </c>
      <c r="I352" s="37"/>
      <c r="J352" s="41"/>
      <c r="K352" s="41"/>
      <c r="L352" s="41"/>
      <c r="M352" s="42">
        <f t="shared" si="69"/>
        <v>0</v>
      </c>
      <c r="N352" s="37"/>
      <c r="O352" s="37" t="s">
        <v>370</v>
      </c>
      <c r="P352" s="41"/>
      <c r="Q352" s="42">
        <f t="shared" si="70"/>
        <v>0</v>
      </c>
      <c r="R352" s="42">
        <f>IF(ROW()=14,0,IF(OR(G352="",I352="",D352=""),0,SUMIFS($Q$14:Q351,$G$14:G351,G352,$I$14:I351,I352,$D$14:D351,"&gt;="&amp;DATE(IF(MONTH(D352)&gt;=4,YEAR(D352),YEAR(D352)-1),4,1),$D$14:D351,"&lt;"&amp;DATE(IF(MONTH(D352)&gt;=4,YEAR(D352)+1,YEAR(D352)),4,1))))</f>
        <v>0</v>
      </c>
      <c r="S352" s="42">
        <f t="shared" si="71"/>
        <v>0</v>
      </c>
      <c r="T352" s="42">
        <f>IFERROR(VLOOKUP(I352,'Section Master'!$A$14:$J$100,6,FALSE()),0)</f>
        <v>0</v>
      </c>
      <c r="U352" s="42">
        <f>IFERROR(VLOOKUP(I352,'Section Master'!$A$14:$J$100,7,FALSE()),0)</f>
        <v>0</v>
      </c>
      <c r="V352" s="38" t="str">
        <f>IF(I352="","",IFERROR(IF(VLOOKUP(I352,'Section Master'!$A$14:$J$100,8,FALSE())="Excess over aggregate",IF(S352&gt;U352,"Threshold exceeded","Below threshold"),IF(VLOOKUP(I352,'Section Master'!$A$14:$J$100,8,FALSE())="Single or aggregate gate",IF(OR(Q352&gt;T352,S352&gt;U352),"Threshold exceeded","Below threshold"),IF(VLOOKUP(I352,'Section Master'!$A$14:$J$100,8,FALSE())="Aggregate gate",IF(S352&gt;U352,"Threshold exceeded","Below threshold"),IF(VLOOKUP(I352,'Section Master'!$A$14:$J$100,8,FALSE())="No threshold","Applicable","Manual review")))),"Manual review"))</f>
        <v/>
      </c>
      <c r="W352" s="43">
        <f>IFERROR(VLOOKUP(I352,'Section Master'!$A$14:$J$100,5,FALSE()),0)</f>
        <v>0</v>
      </c>
      <c r="X352" s="44"/>
      <c r="Y352" s="42" t="str">
        <f>IF(I352="","",IF(V352="Below threshold",0,ROUND(IF(IFERROR(VLOOKUP(I352,'Section Master'!$A$14:$J$100,8,FALSE()),"")="Excess over aggregate",MAX(0,S352-MAX(U352,R352)),Q352)*IF(X352&lt;&gt;"",X352,W352),0)))</f>
        <v/>
      </c>
      <c r="Z352" s="39"/>
      <c r="AA352" s="40" t="str">
        <f t="shared" si="72"/>
        <v/>
      </c>
      <c r="AB352" s="39"/>
      <c r="AC352" s="42">
        <f t="shared" si="73"/>
        <v>0</v>
      </c>
      <c r="AD352" s="42">
        <f t="shared" si="74"/>
        <v>0</v>
      </c>
      <c r="AE352" s="42">
        <f t="shared" si="75"/>
        <v>0</v>
      </c>
      <c r="AF352" s="37"/>
      <c r="AG352" s="38" t="str">
        <f t="shared" si="76"/>
        <v/>
      </c>
      <c r="AH352" s="38" t="str">
        <f t="shared" si="77"/>
        <v/>
      </c>
      <c r="AI352" s="37"/>
    </row>
    <row r="353" spans="1:35" ht="14.25" customHeight="1" x14ac:dyDescent="0.25">
      <c r="A353" s="31" t="str">
        <f t="shared" si="65"/>
        <v/>
      </c>
      <c r="B353" s="39"/>
      <c r="C353" s="39"/>
      <c r="D353" s="45" t="str">
        <f t="shared" si="66"/>
        <v/>
      </c>
      <c r="E353" s="31" t="str">
        <f t="shared" si="67"/>
        <v/>
      </c>
      <c r="F353" s="31" t="str">
        <f t="shared" si="68"/>
        <v/>
      </c>
      <c r="G353" s="37"/>
      <c r="H353" s="31" t="str">
        <f>IFERROR(VLOOKUP(G353,'Vendor Master'!$A$14:$I$213,2,FALSE()),"")</f>
        <v/>
      </c>
      <c r="I353" s="37"/>
      <c r="J353" s="41"/>
      <c r="K353" s="41"/>
      <c r="L353" s="41"/>
      <c r="M353" s="33">
        <f t="shared" si="69"/>
        <v>0</v>
      </c>
      <c r="N353" s="37"/>
      <c r="O353" s="37" t="s">
        <v>370</v>
      </c>
      <c r="P353" s="41"/>
      <c r="Q353" s="33">
        <f t="shared" si="70"/>
        <v>0</v>
      </c>
      <c r="R353" s="33">
        <f>IF(ROW()=14,0,IF(OR(G353="",I353="",D353=""),0,SUMIFS($Q$14:Q352,$G$14:G352,G353,$I$14:I352,I353,$D$14:D352,"&gt;="&amp;DATE(IF(MONTH(D353)&gt;=4,YEAR(D353),YEAR(D353)-1),4,1),$D$14:D352,"&lt;"&amp;DATE(IF(MONTH(D353)&gt;=4,YEAR(D353)+1,YEAR(D353)),4,1))))</f>
        <v>0</v>
      </c>
      <c r="S353" s="33">
        <f t="shared" si="71"/>
        <v>0</v>
      </c>
      <c r="T353" s="33">
        <f>IFERROR(VLOOKUP(I353,'Section Master'!$A$14:$J$100,6,FALSE()),0)</f>
        <v>0</v>
      </c>
      <c r="U353" s="33">
        <f>IFERROR(VLOOKUP(I353,'Section Master'!$A$14:$J$100,7,FALSE()),0)</f>
        <v>0</v>
      </c>
      <c r="V353" s="31" t="str">
        <f>IF(I353="","",IFERROR(IF(VLOOKUP(I353,'Section Master'!$A$14:$J$100,8,FALSE())="Excess over aggregate",IF(S353&gt;U353,"Threshold exceeded","Below threshold"),IF(VLOOKUP(I353,'Section Master'!$A$14:$J$100,8,FALSE())="Single or aggregate gate",IF(OR(Q353&gt;T353,S353&gt;U353),"Threshold exceeded","Below threshold"),IF(VLOOKUP(I353,'Section Master'!$A$14:$J$100,8,FALSE())="Aggregate gate",IF(S353&gt;U353,"Threshold exceeded","Below threshold"),IF(VLOOKUP(I353,'Section Master'!$A$14:$J$100,8,FALSE())="No threshold","Applicable","Manual review")))),"Manual review"))</f>
        <v/>
      </c>
      <c r="W353" s="46">
        <f>IFERROR(VLOOKUP(I353,'Section Master'!$A$14:$J$100,5,FALSE()),0)</f>
        <v>0</v>
      </c>
      <c r="X353" s="44"/>
      <c r="Y353" s="33" t="str">
        <f>IF(I353="","",IF(V353="Below threshold",0,ROUND(IF(IFERROR(VLOOKUP(I353,'Section Master'!$A$14:$J$100,8,FALSE()),"")="Excess over aggregate",MAX(0,S353-MAX(U353,R353)),Q353)*IF(X353&lt;&gt;"",X353,W353),0)))</f>
        <v/>
      </c>
      <c r="Z353" s="39"/>
      <c r="AA353" s="45" t="str">
        <f t="shared" si="72"/>
        <v/>
      </c>
      <c r="AB353" s="39"/>
      <c r="AC353" s="33">
        <f t="shared" si="73"/>
        <v>0</v>
      </c>
      <c r="AD353" s="33">
        <f t="shared" si="74"/>
        <v>0</v>
      </c>
      <c r="AE353" s="33">
        <f t="shared" si="75"/>
        <v>0</v>
      </c>
      <c r="AF353" s="37"/>
      <c r="AG353" s="31" t="str">
        <f t="shared" si="76"/>
        <v/>
      </c>
      <c r="AH353" s="31" t="str">
        <f t="shared" si="77"/>
        <v/>
      </c>
      <c r="AI353" s="37"/>
    </row>
    <row r="354" spans="1:35" ht="14.25" customHeight="1" x14ac:dyDescent="0.25">
      <c r="A354" s="38" t="str">
        <f t="shared" si="65"/>
        <v/>
      </c>
      <c r="B354" s="39"/>
      <c r="C354" s="39"/>
      <c r="D354" s="40" t="str">
        <f t="shared" si="66"/>
        <v/>
      </c>
      <c r="E354" s="38" t="str">
        <f t="shared" si="67"/>
        <v/>
      </c>
      <c r="F354" s="38" t="str">
        <f t="shared" si="68"/>
        <v/>
      </c>
      <c r="G354" s="37"/>
      <c r="H354" s="38" t="str">
        <f>IFERROR(VLOOKUP(G354,'Vendor Master'!$A$14:$I$213,2,FALSE()),"")</f>
        <v/>
      </c>
      <c r="I354" s="37"/>
      <c r="J354" s="41"/>
      <c r="K354" s="41"/>
      <c r="L354" s="41"/>
      <c r="M354" s="42">
        <f t="shared" si="69"/>
        <v>0</v>
      </c>
      <c r="N354" s="37"/>
      <c r="O354" s="37" t="s">
        <v>370</v>
      </c>
      <c r="P354" s="41"/>
      <c r="Q354" s="42">
        <f t="shared" si="70"/>
        <v>0</v>
      </c>
      <c r="R354" s="42">
        <f>IF(ROW()=14,0,IF(OR(G354="",I354="",D354=""),0,SUMIFS($Q$14:Q353,$G$14:G353,G354,$I$14:I353,I354,$D$14:D353,"&gt;="&amp;DATE(IF(MONTH(D354)&gt;=4,YEAR(D354),YEAR(D354)-1),4,1),$D$14:D353,"&lt;"&amp;DATE(IF(MONTH(D354)&gt;=4,YEAR(D354)+1,YEAR(D354)),4,1))))</f>
        <v>0</v>
      </c>
      <c r="S354" s="42">
        <f t="shared" si="71"/>
        <v>0</v>
      </c>
      <c r="T354" s="42">
        <f>IFERROR(VLOOKUP(I354,'Section Master'!$A$14:$J$100,6,FALSE()),0)</f>
        <v>0</v>
      </c>
      <c r="U354" s="42">
        <f>IFERROR(VLOOKUP(I354,'Section Master'!$A$14:$J$100,7,FALSE()),0)</f>
        <v>0</v>
      </c>
      <c r="V354" s="38" t="str">
        <f>IF(I354="","",IFERROR(IF(VLOOKUP(I354,'Section Master'!$A$14:$J$100,8,FALSE())="Excess over aggregate",IF(S354&gt;U354,"Threshold exceeded","Below threshold"),IF(VLOOKUP(I354,'Section Master'!$A$14:$J$100,8,FALSE())="Single or aggregate gate",IF(OR(Q354&gt;T354,S354&gt;U354),"Threshold exceeded","Below threshold"),IF(VLOOKUP(I354,'Section Master'!$A$14:$J$100,8,FALSE())="Aggregate gate",IF(S354&gt;U354,"Threshold exceeded","Below threshold"),IF(VLOOKUP(I354,'Section Master'!$A$14:$J$100,8,FALSE())="No threshold","Applicable","Manual review")))),"Manual review"))</f>
        <v/>
      </c>
      <c r="W354" s="43">
        <f>IFERROR(VLOOKUP(I354,'Section Master'!$A$14:$J$100,5,FALSE()),0)</f>
        <v>0</v>
      </c>
      <c r="X354" s="44"/>
      <c r="Y354" s="42" t="str">
        <f>IF(I354="","",IF(V354="Below threshold",0,ROUND(IF(IFERROR(VLOOKUP(I354,'Section Master'!$A$14:$J$100,8,FALSE()),"")="Excess over aggregate",MAX(0,S354-MAX(U354,R354)),Q354)*IF(X354&lt;&gt;"",X354,W354),0)))</f>
        <v/>
      </c>
      <c r="Z354" s="39"/>
      <c r="AA354" s="40" t="str">
        <f t="shared" si="72"/>
        <v/>
      </c>
      <c r="AB354" s="39"/>
      <c r="AC354" s="42">
        <f t="shared" si="73"/>
        <v>0</v>
      </c>
      <c r="AD354" s="42">
        <f t="shared" si="74"/>
        <v>0</v>
      </c>
      <c r="AE354" s="42">
        <f t="shared" si="75"/>
        <v>0</v>
      </c>
      <c r="AF354" s="37"/>
      <c r="AG354" s="38" t="str">
        <f t="shared" si="76"/>
        <v/>
      </c>
      <c r="AH354" s="38" t="str">
        <f t="shared" si="77"/>
        <v/>
      </c>
      <c r="AI354" s="37"/>
    </row>
    <row r="355" spans="1:35" ht="14.25" customHeight="1" x14ac:dyDescent="0.25">
      <c r="A355" s="31" t="str">
        <f t="shared" si="65"/>
        <v/>
      </c>
      <c r="B355" s="39"/>
      <c r="C355" s="39"/>
      <c r="D355" s="45" t="str">
        <f t="shared" si="66"/>
        <v/>
      </c>
      <c r="E355" s="31" t="str">
        <f t="shared" si="67"/>
        <v/>
      </c>
      <c r="F355" s="31" t="str">
        <f t="shared" si="68"/>
        <v/>
      </c>
      <c r="G355" s="37"/>
      <c r="H355" s="31" t="str">
        <f>IFERROR(VLOOKUP(G355,'Vendor Master'!$A$14:$I$213,2,FALSE()),"")</f>
        <v/>
      </c>
      <c r="I355" s="37"/>
      <c r="J355" s="41"/>
      <c r="K355" s="41"/>
      <c r="L355" s="41"/>
      <c r="M355" s="33">
        <f t="shared" si="69"/>
        <v>0</v>
      </c>
      <c r="N355" s="37"/>
      <c r="O355" s="37" t="s">
        <v>370</v>
      </c>
      <c r="P355" s="41"/>
      <c r="Q355" s="33">
        <f t="shared" si="70"/>
        <v>0</v>
      </c>
      <c r="R355" s="33">
        <f>IF(ROW()=14,0,IF(OR(G355="",I355="",D355=""),0,SUMIFS($Q$14:Q354,$G$14:G354,G355,$I$14:I354,I355,$D$14:D354,"&gt;="&amp;DATE(IF(MONTH(D355)&gt;=4,YEAR(D355),YEAR(D355)-1),4,1),$D$14:D354,"&lt;"&amp;DATE(IF(MONTH(D355)&gt;=4,YEAR(D355)+1,YEAR(D355)),4,1))))</f>
        <v>0</v>
      </c>
      <c r="S355" s="33">
        <f t="shared" si="71"/>
        <v>0</v>
      </c>
      <c r="T355" s="33">
        <f>IFERROR(VLOOKUP(I355,'Section Master'!$A$14:$J$100,6,FALSE()),0)</f>
        <v>0</v>
      </c>
      <c r="U355" s="33">
        <f>IFERROR(VLOOKUP(I355,'Section Master'!$A$14:$J$100,7,FALSE()),0)</f>
        <v>0</v>
      </c>
      <c r="V355" s="31" t="str">
        <f>IF(I355="","",IFERROR(IF(VLOOKUP(I355,'Section Master'!$A$14:$J$100,8,FALSE())="Excess over aggregate",IF(S355&gt;U355,"Threshold exceeded","Below threshold"),IF(VLOOKUP(I355,'Section Master'!$A$14:$J$100,8,FALSE())="Single or aggregate gate",IF(OR(Q355&gt;T355,S355&gt;U355),"Threshold exceeded","Below threshold"),IF(VLOOKUP(I355,'Section Master'!$A$14:$J$100,8,FALSE())="Aggregate gate",IF(S355&gt;U355,"Threshold exceeded","Below threshold"),IF(VLOOKUP(I355,'Section Master'!$A$14:$J$100,8,FALSE())="No threshold","Applicable","Manual review")))),"Manual review"))</f>
        <v/>
      </c>
      <c r="W355" s="46">
        <f>IFERROR(VLOOKUP(I355,'Section Master'!$A$14:$J$100,5,FALSE()),0)</f>
        <v>0</v>
      </c>
      <c r="X355" s="44"/>
      <c r="Y355" s="33" t="str">
        <f>IF(I355="","",IF(V355="Below threshold",0,ROUND(IF(IFERROR(VLOOKUP(I355,'Section Master'!$A$14:$J$100,8,FALSE()),"")="Excess over aggregate",MAX(0,S355-MAX(U355,R355)),Q355)*IF(X355&lt;&gt;"",X355,W355),0)))</f>
        <v/>
      </c>
      <c r="Z355" s="39"/>
      <c r="AA355" s="45" t="str">
        <f t="shared" si="72"/>
        <v/>
      </c>
      <c r="AB355" s="39"/>
      <c r="AC355" s="33">
        <f t="shared" si="73"/>
        <v>0</v>
      </c>
      <c r="AD355" s="33">
        <f t="shared" si="74"/>
        <v>0</v>
      </c>
      <c r="AE355" s="33">
        <f t="shared" si="75"/>
        <v>0</v>
      </c>
      <c r="AF355" s="37"/>
      <c r="AG355" s="31" t="str">
        <f t="shared" si="76"/>
        <v/>
      </c>
      <c r="AH355" s="31" t="str">
        <f t="shared" si="77"/>
        <v/>
      </c>
      <c r="AI355" s="37"/>
    </row>
    <row r="356" spans="1:35" ht="14.25" customHeight="1" x14ac:dyDescent="0.25">
      <c r="A356" s="38" t="str">
        <f t="shared" si="65"/>
        <v/>
      </c>
      <c r="B356" s="39"/>
      <c r="C356" s="39"/>
      <c r="D356" s="40" t="str">
        <f t="shared" si="66"/>
        <v/>
      </c>
      <c r="E356" s="38" t="str">
        <f t="shared" si="67"/>
        <v/>
      </c>
      <c r="F356" s="38" t="str">
        <f t="shared" si="68"/>
        <v/>
      </c>
      <c r="G356" s="37"/>
      <c r="H356" s="38" t="str">
        <f>IFERROR(VLOOKUP(G356,'Vendor Master'!$A$14:$I$213,2,FALSE()),"")</f>
        <v/>
      </c>
      <c r="I356" s="37"/>
      <c r="J356" s="41"/>
      <c r="K356" s="41"/>
      <c r="L356" s="41"/>
      <c r="M356" s="42">
        <f t="shared" si="69"/>
        <v>0</v>
      </c>
      <c r="N356" s="37"/>
      <c r="O356" s="37" t="s">
        <v>370</v>
      </c>
      <c r="P356" s="41"/>
      <c r="Q356" s="42">
        <f t="shared" si="70"/>
        <v>0</v>
      </c>
      <c r="R356" s="42">
        <f>IF(ROW()=14,0,IF(OR(G356="",I356="",D356=""),0,SUMIFS($Q$14:Q355,$G$14:G355,G356,$I$14:I355,I356,$D$14:D355,"&gt;="&amp;DATE(IF(MONTH(D356)&gt;=4,YEAR(D356),YEAR(D356)-1),4,1),$D$14:D355,"&lt;"&amp;DATE(IF(MONTH(D356)&gt;=4,YEAR(D356)+1,YEAR(D356)),4,1))))</f>
        <v>0</v>
      </c>
      <c r="S356" s="42">
        <f t="shared" si="71"/>
        <v>0</v>
      </c>
      <c r="T356" s="42">
        <f>IFERROR(VLOOKUP(I356,'Section Master'!$A$14:$J$100,6,FALSE()),0)</f>
        <v>0</v>
      </c>
      <c r="U356" s="42">
        <f>IFERROR(VLOOKUP(I356,'Section Master'!$A$14:$J$100,7,FALSE()),0)</f>
        <v>0</v>
      </c>
      <c r="V356" s="38" t="str">
        <f>IF(I356="","",IFERROR(IF(VLOOKUP(I356,'Section Master'!$A$14:$J$100,8,FALSE())="Excess over aggregate",IF(S356&gt;U356,"Threshold exceeded","Below threshold"),IF(VLOOKUP(I356,'Section Master'!$A$14:$J$100,8,FALSE())="Single or aggregate gate",IF(OR(Q356&gt;T356,S356&gt;U356),"Threshold exceeded","Below threshold"),IF(VLOOKUP(I356,'Section Master'!$A$14:$J$100,8,FALSE())="Aggregate gate",IF(S356&gt;U356,"Threshold exceeded","Below threshold"),IF(VLOOKUP(I356,'Section Master'!$A$14:$J$100,8,FALSE())="No threshold","Applicable","Manual review")))),"Manual review"))</f>
        <v/>
      </c>
      <c r="W356" s="43">
        <f>IFERROR(VLOOKUP(I356,'Section Master'!$A$14:$J$100,5,FALSE()),0)</f>
        <v>0</v>
      </c>
      <c r="X356" s="44"/>
      <c r="Y356" s="42" t="str">
        <f>IF(I356="","",IF(V356="Below threshold",0,ROUND(IF(IFERROR(VLOOKUP(I356,'Section Master'!$A$14:$J$100,8,FALSE()),"")="Excess over aggregate",MAX(0,S356-MAX(U356,R356)),Q356)*IF(X356&lt;&gt;"",X356,W356),0)))</f>
        <v/>
      </c>
      <c r="Z356" s="39"/>
      <c r="AA356" s="40" t="str">
        <f t="shared" si="72"/>
        <v/>
      </c>
      <c r="AB356" s="39"/>
      <c r="AC356" s="42">
        <f t="shared" si="73"/>
        <v>0</v>
      </c>
      <c r="AD356" s="42">
        <f t="shared" si="74"/>
        <v>0</v>
      </c>
      <c r="AE356" s="42">
        <f t="shared" si="75"/>
        <v>0</v>
      </c>
      <c r="AF356" s="37"/>
      <c r="AG356" s="38" t="str">
        <f t="shared" si="76"/>
        <v/>
      </c>
      <c r="AH356" s="38" t="str">
        <f t="shared" si="77"/>
        <v/>
      </c>
      <c r="AI356" s="37"/>
    </row>
    <row r="357" spans="1:35" ht="14.25" customHeight="1" x14ac:dyDescent="0.25">
      <c r="A357" s="31" t="str">
        <f t="shared" si="65"/>
        <v/>
      </c>
      <c r="B357" s="39"/>
      <c r="C357" s="39"/>
      <c r="D357" s="45" t="str">
        <f t="shared" si="66"/>
        <v/>
      </c>
      <c r="E357" s="31" t="str">
        <f t="shared" si="67"/>
        <v/>
      </c>
      <c r="F357" s="31" t="str">
        <f t="shared" si="68"/>
        <v/>
      </c>
      <c r="G357" s="37"/>
      <c r="H357" s="31" t="str">
        <f>IFERROR(VLOOKUP(G357,'Vendor Master'!$A$14:$I$213,2,FALSE()),"")</f>
        <v/>
      </c>
      <c r="I357" s="37"/>
      <c r="J357" s="41"/>
      <c r="K357" s="41"/>
      <c r="L357" s="41"/>
      <c r="M357" s="33">
        <f t="shared" si="69"/>
        <v>0</v>
      </c>
      <c r="N357" s="37"/>
      <c r="O357" s="37" t="s">
        <v>370</v>
      </c>
      <c r="P357" s="41"/>
      <c r="Q357" s="33">
        <f t="shared" si="70"/>
        <v>0</v>
      </c>
      <c r="R357" s="33">
        <f>IF(ROW()=14,0,IF(OR(G357="",I357="",D357=""),0,SUMIFS($Q$14:Q356,$G$14:G356,G357,$I$14:I356,I357,$D$14:D356,"&gt;="&amp;DATE(IF(MONTH(D357)&gt;=4,YEAR(D357),YEAR(D357)-1),4,1),$D$14:D356,"&lt;"&amp;DATE(IF(MONTH(D357)&gt;=4,YEAR(D357)+1,YEAR(D357)),4,1))))</f>
        <v>0</v>
      </c>
      <c r="S357" s="33">
        <f t="shared" si="71"/>
        <v>0</v>
      </c>
      <c r="T357" s="33">
        <f>IFERROR(VLOOKUP(I357,'Section Master'!$A$14:$J$100,6,FALSE()),0)</f>
        <v>0</v>
      </c>
      <c r="U357" s="33">
        <f>IFERROR(VLOOKUP(I357,'Section Master'!$A$14:$J$100,7,FALSE()),0)</f>
        <v>0</v>
      </c>
      <c r="V357" s="31" t="str">
        <f>IF(I357="","",IFERROR(IF(VLOOKUP(I357,'Section Master'!$A$14:$J$100,8,FALSE())="Excess over aggregate",IF(S357&gt;U357,"Threshold exceeded","Below threshold"),IF(VLOOKUP(I357,'Section Master'!$A$14:$J$100,8,FALSE())="Single or aggregate gate",IF(OR(Q357&gt;T357,S357&gt;U357),"Threshold exceeded","Below threshold"),IF(VLOOKUP(I357,'Section Master'!$A$14:$J$100,8,FALSE())="Aggregate gate",IF(S357&gt;U357,"Threshold exceeded","Below threshold"),IF(VLOOKUP(I357,'Section Master'!$A$14:$J$100,8,FALSE())="No threshold","Applicable","Manual review")))),"Manual review"))</f>
        <v/>
      </c>
      <c r="W357" s="46">
        <f>IFERROR(VLOOKUP(I357,'Section Master'!$A$14:$J$100,5,FALSE()),0)</f>
        <v>0</v>
      </c>
      <c r="X357" s="44"/>
      <c r="Y357" s="33" t="str">
        <f>IF(I357="","",IF(V357="Below threshold",0,ROUND(IF(IFERROR(VLOOKUP(I357,'Section Master'!$A$14:$J$100,8,FALSE()),"")="Excess over aggregate",MAX(0,S357-MAX(U357,R357)),Q357)*IF(X357&lt;&gt;"",X357,W357),0)))</f>
        <v/>
      </c>
      <c r="Z357" s="39"/>
      <c r="AA357" s="45" t="str">
        <f t="shared" si="72"/>
        <v/>
      </c>
      <c r="AB357" s="39"/>
      <c r="AC357" s="33">
        <f t="shared" si="73"/>
        <v>0</v>
      </c>
      <c r="AD357" s="33">
        <f t="shared" si="74"/>
        <v>0</v>
      </c>
      <c r="AE357" s="33">
        <f t="shared" si="75"/>
        <v>0</v>
      </c>
      <c r="AF357" s="37"/>
      <c r="AG357" s="31" t="str">
        <f t="shared" si="76"/>
        <v/>
      </c>
      <c r="AH357" s="31" t="str">
        <f t="shared" si="77"/>
        <v/>
      </c>
      <c r="AI357" s="37"/>
    </row>
    <row r="358" spans="1:35" ht="14.25" customHeight="1" x14ac:dyDescent="0.25">
      <c r="A358" s="38" t="str">
        <f t="shared" si="65"/>
        <v/>
      </c>
      <c r="B358" s="39"/>
      <c r="C358" s="39"/>
      <c r="D358" s="40" t="str">
        <f t="shared" si="66"/>
        <v/>
      </c>
      <c r="E358" s="38" t="str">
        <f t="shared" si="67"/>
        <v/>
      </c>
      <c r="F358" s="38" t="str">
        <f t="shared" si="68"/>
        <v/>
      </c>
      <c r="G358" s="37"/>
      <c r="H358" s="38" t="str">
        <f>IFERROR(VLOOKUP(G358,'Vendor Master'!$A$14:$I$213,2,FALSE()),"")</f>
        <v/>
      </c>
      <c r="I358" s="37"/>
      <c r="J358" s="41"/>
      <c r="K358" s="41"/>
      <c r="L358" s="41"/>
      <c r="M358" s="42">
        <f t="shared" si="69"/>
        <v>0</v>
      </c>
      <c r="N358" s="37"/>
      <c r="O358" s="37" t="s">
        <v>370</v>
      </c>
      <c r="P358" s="41"/>
      <c r="Q358" s="42">
        <f t="shared" si="70"/>
        <v>0</v>
      </c>
      <c r="R358" s="42">
        <f>IF(ROW()=14,0,IF(OR(G358="",I358="",D358=""),0,SUMIFS($Q$14:Q357,$G$14:G357,G358,$I$14:I357,I358,$D$14:D357,"&gt;="&amp;DATE(IF(MONTH(D358)&gt;=4,YEAR(D358),YEAR(D358)-1),4,1),$D$14:D357,"&lt;"&amp;DATE(IF(MONTH(D358)&gt;=4,YEAR(D358)+1,YEAR(D358)),4,1))))</f>
        <v>0</v>
      </c>
      <c r="S358" s="42">
        <f t="shared" si="71"/>
        <v>0</v>
      </c>
      <c r="T358" s="42">
        <f>IFERROR(VLOOKUP(I358,'Section Master'!$A$14:$J$100,6,FALSE()),0)</f>
        <v>0</v>
      </c>
      <c r="U358" s="42">
        <f>IFERROR(VLOOKUP(I358,'Section Master'!$A$14:$J$100,7,FALSE()),0)</f>
        <v>0</v>
      </c>
      <c r="V358" s="38" t="str">
        <f>IF(I358="","",IFERROR(IF(VLOOKUP(I358,'Section Master'!$A$14:$J$100,8,FALSE())="Excess over aggregate",IF(S358&gt;U358,"Threshold exceeded","Below threshold"),IF(VLOOKUP(I358,'Section Master'!$A$14:$J$100,8,FALSE())="Single or aggregate gate",IF(OR(Q358&gt;T358,S358&gt;U358),"Threshold exceeded","Below threshold"),IF(VLOOKUP(I358,'Section Master'!$A$14:$J$100,8,FALSE())="Aggregate gate",IF(S358&gt;U358,"Threshold exceeded","Below threshold"),IF(VLOOKUP(I358,'Section Master'!$A$14:$J$100,8,FALSE())="No threshold","Applicable","Manual review")))),"Manual review"))</f>
        <v/>
      </c>
      <c r="W358" s="43">
        <f>IFERROR(VLOOKUP(I358,'Section Master'!$A$14:$J$100,5,FALSE()),0)</f>
        <v>0</v>
      </c>
      <c r="X358" s="44"/>
      <c r="Y358" s="42" t="str">
        <f>IF(I358="","",IF(V358="Below threshold",0,ROUND(IF(IFERROR(VLOOKUP(I358,'Section Master'!$A$14:$J$100,8,FALSE()),"")="Excess over aggregate",MAX(0,S358-MAX(U358,R358)),Q358)*IF(X358&lt;&gt;"",X358,W358),0)))</f>
        <v/>
      </c>
      <c r="Z358" s="39"/>
      <c r="AA358" s="40" t="str">
        <f t="shared" si="72"/>
        <v/>
      </c>
      <c r="AB358" s="39"/>
      <c r="AC358" s="42">
        <f t="shared" si="73"/>
        <v>0</v>
      </c>
      <c r="AD358" s="42">
        <f t="shared" si="74"/>
        <v>0</v>
      </c>
      <c r="AE358" s="42">
        <f t="shared" si="75"/>
        <v>0</v>
      </c>
      <c r="AF358" s="37"/>
      <c r="AG358" s="38" t="str">
        <f t="shared" si="76"/>
        <v/>
      </c>
      <c r="AH358" s="38" t="str">
        <f t="shared" si="77"/>
        <v/>
      </c>
      <c r="AI358" s="37"/>
    </row>
    <row r="359" spans="1:35" ht="14.25" customHeight="1" x14ac:dyDescent="0.25">
      <c r="A359" s="31" t="str">
        <f t="shared" si="65"/>
        <v/>
      </c>
      <c r="B359" s="39"/>
      <c r="C359" s="39"/>
      <c r="D359" s="45" t="str">
        <f t="shared" si="66"/>
        <v/>
      </c>
      <c r="E359" s="31" t="str">
        <f t="shared" si="67"/>
        <v/>
      </c>
      <c r="F359" s="31" t="str">
        <f t="shared" si="68"/>
        <v/>
      </c>
      <c r="G359" s="37"/>
      <c r="H359" s="31" t="str">
        <f>IFERROR(VLOOKUP(G359,'Vendor Master'!$A$14:$I$213,2,FALSE()),"")</f>
        <v/>
      </c>
      <c r="I359" s="37"/>
      <c r="J359" s="41"/>
      <c r="K359" s="41"/>
      <c r="L359" s="41"/>
      <c r="M359" s="33">
        <f t="shared" si="69"/>
        <v>0</v>
      </c>
      <c r="N359" s="37"/>
      <c r="O359" s="37" t="s">
        <v>370</v>
      </c>
      <c r="P359" s="41"/>
      <c r="Q359" s="33">
        <f t="shared" si="70"/>
        <v>0</v>
      </c>
      <c r="R359" s="33">
        <f>IF(ROW()=14,0,IF(OR(G359="",I359="",D359=""),0,SUMIFS($Q$14:Q358,$G$14:G358,G359,$I$14:I358,I359,$D$14:D358,"&gt;="&amp;DATE(IF(MONTH(D359)&gt;=4,YEAR(D359),YEAR(D359)-1),4,1),$D$14:D358,"&lt;"&amp;DATE(IF(MONTH(D359)&gt;=4,YEAR(D359)+1,YEAR(D359)),4,1))))</f>
        <v>0</v>
      </c>
      <c r="S359" s="33">
        <f t="shared" si="71"/>
        <v>0</v>
      </c>
      <c r="T359" s="33">
        <f>IFERROR(VLOOKUP(I359,'Section Master'!$A$14:$J$100,6,FALSE()),0)</f>
        <v>0</v>
      </c>
      <c r="U359" s="33">
        <f>IFERROR(VLOOKUP(I359,'Section Master'!$A$14:$J$100,7,FALSE()),0)</f>
        <v>0</v>
      </c>
      <c r="V359" s="31" t="str">
        <f>IF(I359="","",IFERROR(IF(VLOOKUP(I359,'Section Master'!$A$14:$J$100,8,FALSE())="Excess over aggregate",IF(S359&gt;U359,"Threshold exceeded","Below threshold"),IF(VLOOKUP(I359,'Section Master'!$A$14:$J$100,8,FALSE())="Single or aggregate gate",IF(OR(Q359&gt;T359,S359&gt;U359),"Threshold exceeded","Below threshold"),IF(VLOOKUP(I359,'Section Master'!$A$14:$J$100,8,FALSE())="Aggregate gate",IF(S359&gt;U359,"Threshold exceeded","Below threshold"),IF(VLOOKUP(I359,'Section Master'!$A$14:$J$100,8,FALSE())="No threshold","Applicable","Manual review")))),"Manual review"))</f>
        <v/>
      </c>
      <c r="W359" s="46">
        <f>IFERROR(VLOOKUP(I359,'Section Master'!$A$14:$J$100,5,FALSE()),0)</f>
        <v>0</v>
      </c>
      <c r="X359" s="44"/>
      <c r="Y359" s="33" t="str">
        <f>IF(I359="","",IF(V359="Below threshold",0,ROUND(IF(IFERROR(VLOOKUP(I359,'Section Master'!$A$14:$J$100,8,FALSE()),"")="Excess over aggregate",MAX(0,S359-MAX(U359,R359)),Q359)*IF(X359&lt;&gt;"",X359,W359),0)))</f>
        <v/>
      </c>
      <c r="Z359" s="39"/>
      <c r="AA359" s="45" t="str">
        <f t="shared" si="72"/>
        <v/>
      </c>
      <c r="AB359" s="39"/>
      <c r="AC359" s="33">
        <f t="shared" si="73"/>
        <v>0</v>
      </c>
      <c r="AD359" s="33">
        <f t="shared" si="74"/>
        <v>0</v>
      </c>
      <c r="AE359" s="33">
        <f t="shared" si="75"/>
        <v>0</v>
      </c>
      <c r="AF359" s="37"/>
      <c r="AG359" s="31" t="str">
        <f t="shared" si="76"/>
        <v/>
      </c>
      <c r="AH359" s="31" t="str">
        <f t="shared" si="77"/>
        <v/>
      </c>
      <c r="AI359" s="37"/>
    </row>
    <row r="360" spans="1:35" ht="14.25" customHeight="1" x14ac:dyDescent="0.25">
      <c r="A360" s="38" t="str">
        <f t="shared" si="65"/>
        <v/>
      </c>
      <c r="B360" s="39"/>
      <c r="C360" s="39"/>
      <c r="D360" s="40" t="str">
        <f t="shared" si="66"/>
        <v/>
      </c>
      <c r="E360" s="38" t="str">
        <f t="shared" si="67"/>
        <v/>
      </c>
      <c r="F360" s="38" t="str">
        <f t="shared" si="68"/>
        <v/>
      </c>
      <c r="G360" s="37"/>
      <c r="H360" s="38" t="str">
        <f>IFERROR(VLOOKUP(G360,'Vendor Master'!$A$14:$I$213,2,FALSE()),"")</f>
        <v/>
      </c>
      <c r="I360" s="37"/>
      <c r="J360" s="41"/>
      <c r="K360" s="41"/>
      <c r="L360" s="41"/>
      <c r="M360" s="42">
        <f t="shared" si="69"/>
        <v>0</v>
      </c>
      <c r="N360" s="37"/>
      <c r="O360" s="37" t="s">
        <v>370</v>
      </c>
      <c r="P360" s="41"/>
      <c r="Q360" s="42">
        <f t="shared" si="70"/>
        <v>0</v>
      </c>
      <c r="R360" s="42">
        <f>IF(ROW()=14,0,IF(OR(G360="",I360="",D360=""),0,SUMIFS($Q$14:Q359,$G$14:G359,G360,$I$14:I359,I360,$D$14:D359,"&gt;="&amp;DATE(IF(MONTH(D360)&gt;=4,YEAR(D360),YEAR(D360)-1),4,1),$D$14:D359,"&lt;"&amp;DATE(IF(MONTH(D360)&gt;=4,YEAR(D360)+1,YEAR(D360)),4,1))))</f>
        <v>0</v>
      </c>
      <c r="S360" s="42">
        <f t="shared" si="71"/>
        <v>0</v>
      </c>
      <c r="T360" s="42">
        <f>IFERROR(VLOOKUP(I360,'Section Master'!$A$14:$J$100,6,FALSE()),0)</f>
        <v>0</v>
      </c>
      <c r="U360" s="42">
        <f>IFERROR(VLOOKUP(I360,'Section Master'!$A$14:$J$100,7,FALSE()),0)</f>
        <v>0</v>
      </c>
      <c r="V360" s="38" t="str">
        <f>IF(I360="","",IFERROR(IF(VLOOKUP(I360,'Section Master'!$A$14:$J$100,8,FALSE())="Excess over aggregate",IF(S360&gt;U360,"Threshold exceeded","Below threshold"),IF(VLOOKUP(I360,'Section Master'!$A$14:$J$100,8,FALSE())="Single or aggregate gate",IF(OR(Q360&gt;T360,S360&gt;U360),"Threshold exceeded","Below threshold"),IF(VLOOKUP(I360,'Section Master'!$A$14:$J$100,8,FALSE())="Aggregate gate",IF(S360&gt;U360,"Threshold exceeded","Below threshold"),IF(VLOOKUP(I360,'Section Master'!$A$14:$J$100,8,FALSE())="No threshold","Applicable","Manual review")))),"Manual review"))</f>
        <v/>
      </c>
      <c r="W360" s="43">
        <f>IFERROR(VLOOKUP(I360,'Section Master'!$A$14:$J$100,5,FALSE()),0)</f>
        <v>0</v>
      </c>
      <c r="X360" s="44"/>
      <c r="Y360" s="42" t="str">
        <f>IF(I360="","",IF(V360="Below threshold",0,ROUND(IF(IFERROR(VLOOKUP(I360,'Section Master'!$A$14:$J$100,8,FALSE()),"")="Excess over aggregate",MAX(0,S360-MAX(U360,R360)),Q360)*IF(X360&lt;&gt;"",X360,W360),0)))</f>
        <v/>
      </c>
      <c r="Z360" s="39"/>
      <c r="AA360" s="40" t="str">
        <f t="shared" si="72"/>
        <v/>
      </c>
      <c r="AB360" s="39"/>
      <c r="AC360" s="42">
        <f t="shared" si="73"/>
        <v>0</v>
      </c>
      <c r="AD360" s="42">
        <f t="shared" si="74"/>
        <v>0</v>
      </c>
      <c r="AE360" s="42">
        <f t="shared" si="75"/>
        <v>0</v>
      </c>
      <c r="AF360" s="37"/>
      <c r="AG360" s="38" t="str">
        <f t="shared" si="76"/>
        <v/>
      </c>
      <c r="AH360" s="38" t="str">
        <f t="shared" si="77"/>
        <v/>
      </c>
      <c r="AI360" s="37"/>
    </row>
    <row r="361" spans="1:35" ht="14.25" customHeight="1" x14ac:dyDescent="0.25">
      <c r="A361" s="31" t="str">
        <f t="shared" si="65"/>
        <v/>
      </c>
      <c r="B361" s="39"/>
      <c r="C361" s="39"/>
      <c r="D361" s="45" t="str">
        <f t="shared" si="66"/>
        <v/>
      </c>
      <c r="E361" s="31" t="str">
        <f t="shared" si="67"/>
        <v/>
      </c>
      <c r="F361" s="31" t="str">
        <f t="shared" si="68"/>
        <v/>
      </c>
      <c r="G361" s="37"/>
      <c r="H361" s="31" t="str">
        <f>IFERROR(VLOOKUP(G361,'Vendor Master'!$A$14:$I$213,2,FALSE()),"")</f>
        <v/>
      </c>
      <c r="I361" s="37"/>
      <c r="J361" s="41"/>
      <c r="K361" s="41"/>
      <c r="L361" s="41"/>
      <c r="M361" s="33">
        <f t="shared" si="69"/>
        <v>0</v>
      </c>
      <c r="N361" s="37"/>
      <c r="O361" s="37" t="s">
        <v>370</v>
      </c>
      <c r="P361" s="41"/>
      <c r="Q361" s="33">
        <f t="shared" si="70"/>
        <v>0</v>
      </c>
      <c r="R361" s="33">
        <f>IF(ROW()=14,0,IF(OR(G361="",I361="",D361=""),0,SUMIFS($Q$14:Q360,$G$14:G360,G361,$I$14:I360,I361,$D$14:D360,"&gt;="&amp;DATE(IF(MONTH(D361)&gt;=4,YEAR(D361),YEAR(D361)-1),4,1),$D$14:D360,"&lt;"&amp;DATE(IF(MONTH(D361)&gt;=4,YEAR(D361)+1,YEAR(D361)),4,1))))</f>
        <v>0</v>
      </c>
      <c r="S361" s="33">
        <f t="shared" si="71"/>
        <v>0</v>
      </c>
      <c r="T361" s="33">
        <f>IFERROR(VLOOKUP(I361,'Section Master'!$A$14:$J$100,6,FALSE()),0)</f>
        <v>0</v>
      </c>
      <c r="U361" s="33">
        <f>IFERROR(VLOOKUP(I361,'Section Master'!$A$14:$J$100,7,FALSE()),0)</f>
        <v>0</v>
      </c>
      <c r="V361" s="31" t="str">
        <f>IF(I361="","",IFERROR(IF(VLOOKUP(I361,'Section Master'!$A$14:$J$100,8,FALSE())="Excess over aggregate",IF(S361&gt;U361,"Threshold exceeded","Below threshold"),IF(VLOOKUP(I361,'Section Master'!$A$14:$J$100,8,FALSE())="Single or aggregate gate",IF(OR(Q361&gt;T361,S361&gt;U361),"Threshold exceeded","Below threshold"),IF(VLOOKUP(I361,'Section Master'!$A$14:$J$100,8,FALSE())="Aggregate gate",IF(S361&gt;U361,"Threshold exceeded","Below threshold"),IF(VLOOKUP(I361,'Section Master'!$A$14:$J$100,8,FALSE())="No threshold","Applicable","Manual review")))),"Manual review"))</f>
        <v/>
      </c>
      <c r="W361" s="46">
        <f>IFERROR(VLOOKUP(I361,'Section Master'!$A$14:$J$100,5,FALSE()),0)</f>
        <v>0</v>
      </c>
      <c r="X361" s="44"/>
      <c r="Y361" s="33" t="str">
        <f>IF(I361="","",IF(V361="Below threshold",0,ROUND(IF(IFERROR(VLOOKUP(I361,'Section Master'!$A$14:$J$100,8,FALSE()),"")="Excess over aggregate",MAX(0,S361-MAX(U361,R361)),Q361)*IF(X361&lt;&gt;"",X361,W361),0)))</f>
        <v/>
      </c>
      <c r="Z361" s="39"/>
      <c r="AA361" s="45" t="str">
        <f t="shared" si="72"/>
        <v/>
      </c>
      <c r="AB361" s="39"/>
      <c r="AC361" s="33">
        <f t="shared" si="73"/>
        <v>0</v>
      </c>
      <c r="AD361" s="33">
        <f t="shared" si="74"/>
        <v>0</v>
      </c>
      <c r="AE361" s="33">
        <f t="shared" si="75"/>
        <v>0</v>
      </c>
      <c r="AF361" s="37"/>
      <c r="AG361" s="31" t="str">
        <f t="shared" si="76"/>
        <v/>
      </c>
      <c r="AH361" s="31" t="str">
        <f t="shared" si="77"/>
        <v/>
      </c>
      <c r="AI361" s="37"/>
    </row>
    <row r="362" spans="1:35" ht="14.25" customHeight="1" x14ac:dyDescent="0.25">
      <c r="A362" s="38" t="str">
        <f t="shared" si="65"/>
        <v/>
      </c>
      <c r="B362" s="39"/>
      <c r="C362" s="39"/>
      <c r="D362" s="40" t="str">
        <f t="shared" si="66"/>
        <v/>
      </c>
      <c r="E362" s="38" t="str">
        <f t="shared" si="67"/>
        <v/>
      </c>
      <c r="F362" s="38" t="str">
        <f t="shared" si="68"/>
        <v/>
      </c>
      <c r="G362" s="37"/>
      <c r="H362" s="38" t="str">
        <f>IFERROR(VLOOKUP(G362,'Vendor Master'!$A$14:$I$213,2,FALSE()),"")</f>
        <v/>
      </c>
      <c r="I362" s="37"/>
      <c r="J362" s="41"/>
      <c r="K362" s="41"/>
      <c r="L362" s="41"/>
      <c r="M362" s="42">
        <f t="shared" si="69"/>
        <v>0</v>
      </c>
      <c r="N362" s="37"/>
      <c r="O362" s="37" t="s">
        <v>370</v>
      </c>
      <c r="P362" s="41"/>
      <c r="Q362" s="42">
        <f t="shared" si="70"/>
        <v>0</v>
      </c>
      <c r="R362" s="42">
        <f>IF(ROW()=14,0,IF(OR(G362="",I362="",D362=""),0,SUMIFS($Q$14:Q361,$G$14:G361,G362,$I$14:I361,I362,$D$14:D361,"&gt;="&amp;DATE(IF(MONTH(D362)&gt;=4,YEAR(D362),YEAR(D362)-1),4,1),$D$14:D361,"&lt;"&amp;DATE(IF(MONTH(D362)&gt;=4,YEAR(D362)+1,YEAR(D362)),4,1))))</f>
        <v>0</v>
      </c>
      <c r="S362" s="42">
        <f t="shared" si="71"/>
        <v>0</v>
      </c>
      <c r="T362" s="42">
        <f>IFERROR(VLOOKUP(I362,'Section Master'!$A$14:$J$100,6,FALSE()),0)</f>
        <v>0</v>
      </c>
      <c r="U362" s="42">
        <f>IFERROR(VLOOKUP(I362,'Section Master'!$A$14:$J$100,7,FALSE()),0)</f>
        <v>0</v>
      </c>
      <c r="V362" s="38" t="str">
        <f>IF(I362="","",IFERROR(IF(VLOOKUP(I362,'Section Master'!$A$14:$J$100,8,FALSE())="Excess over aggregate",IF(S362&gt;U362,"Threshold exceeded","Below threshold"),IF(VLOOKUP(I362,'Section Master'!$A$14:$J$100,8,FALSE())="Single or aggregate gate",IF(OR(Q362&gt;T362,S362&gt;U362),"Threshold exceeded","Below threshold"),IF(VLOOKUP(I362,'Section Master'!$A$14:$J$100,8,FALSE())="Aggregate gate",IF(S362&gt;U362,"Threshold exceeded","Below threshold"),IF(VLOOKUP(I362,'Section Master'!$A$14:$J$100,8,FALSE())="No threshold","Applicable","Manual review")))),"Manual review"))</f>
        <v/>
      </c>
      <c r="W362" s="43">
        <f>IFERROR(VLOOKUP(I362,'Section Master'!$A$14:$J$100,5,FALSE()),0)</f>
        <v>0</v>
      </c>
      <c r="X362" s="44"/>
      <c r="Y362" s="42" t="str">
        <f>IF(I362="","",IF(V362="Below threshold",0,ROUND(IF(IFERROR(VLOOKUP(I362,'Section Master'!$A$14:$J$100,8,FALSE()),"")="Excess over aggregate",MAX(0,S362-MAX(U362,R362)),Q362)*IF(X362&lt;&gt;"",X362,W362),0)))</f>
        <v/>
      </c>
      <c r="Z362" s="39"/>
      <c r="AA362" s="40" t="str">
        <f t="shared" si="72"/>
        <v/>
      </c>
      <c r="AB362" s="39"/>
      <c r="AC362" s="42">
        <f t="shared" si="73"/>
        <v>0</v>
      </c>
      <c r="AD362" s="42">
        <f t="shared" si="74"/>
        <v>0</v>
      </c>
      <c r="AE362" s="42">
        <f t="shared" si="75"/>
        <v>0</v>
      </c>
      <c r="AF362" s="37"/>
      <c r="AG362" s="38" t="str">
        <f t="shared" si="76"/>
        <v/>
      </c>
      <c r="AH362" s="38" t="str">
        <f t="shared" si="77"/>
        <v/>
      </c>
      <c r="AI362" s="37"/>
    </row>
    <row r="363" spans="1:35" ht="14.25" customHeight="1" x14ac:dyDescent="0.25">
      <c r="A363" s="31" t="str">
        <f t="shared" si="65"/>
        <v/>
      </c>
      <c r="B363" s="39"/>
      <c r="C363" s="39"/>
      <c r="D363" s="45" t="str">
        <f t="shared" si="66"/>
        <v/>
      </c>
      <c r="E363" s="31" t="str">
        <f t="shared" si="67"/>
        <v/>
      </c>
      <c r="F363" s="31" t="str">
        <f t="shared" si="68"/>
        <v/>
      </c>
      <c r="G363" s="37"/>
      <c r="H363" s="31" t="str">
        <f>IFERROR(VLOOKUP(G363,'Vendor Master'!$A$14:$I$213,2,FALSE()),"")</f>
        <v/>
      </c>
      <c r="I363" s="37"/>
      <c r="J363" s="41"/>
      <c r="K363" s="41"/>
      <c r="L363" s="41"/>
      <c r="M363" s="33">
        <f t="shared" si="69"/>
        <v>0</v>
      </c>
      <c r="N363" s="37"/>
      <c r="O363" s="37" t="s">
        <v>370</v>
      </c>
      <c r="P363" s="41"/>
      <c r="Q363" s="33">
        <f t="shared" si="70"/>
        <v>0</v>
      </c>
      <c r="R363" s="33">
        <f>IF(ROW()=14,0,IF(OR(G363="",I363="",D363=""),0,SUMIFS($Q$14:Q362,$G$14:G362,G363,$I$14:I362,I363,$D$14:D362,"&gt;="&amp;DATE(IF(MONTH(D363)&gt;=4,YEAR(D363),YEAR(D363)-1),4,1),$D$14:D362,"&lt;"&amp;DATE(IF(MONTH(D363)&gt;=4,YEAR(D363)+1,YEAR(D363)),4,1))))</f>
        <v>0</v>
      </c>
      <c r="S363" s="33">
        <f t="shared" si="71"/>
        <v>0</v>
      </c>
      <c r="T363" s="33">
        <f>IFERROR(VLOOKUP(I363,'Section Master'!$A$14:$J$100,6,FALSE()),0)</f>
        <v>0</v>
      </c>
      <c r="U363" s="33">
        <f>IFERROR(VLOOKUP(I363,'Section Master'!$A$14:$J$100,7,FALSE()),0)</f>
        <v>0</v>
      </c>
      <c r="V363" s="31" t="str">
        <f>IF(I363="","",IFERROR(IF(VLOOKUP(I363,'Section Master'!$A$14:$J$100,8,FALSE())="Excess over aggregate",IF(S363&gt;U363,"Threshold exceeded","Below threshold"),IF(VLOOKUP(I363,'Section Master'!$A$14:$J$100,8,FALSE())="Single or aggregate gate",IF(OR(Q363&gt;T363,S363&gt;U363),"Threshold exceeded","Below threshold"),IF(VLOOKUP(I363,'Section Master'!$A$14:$J$100,8,FALSE())="Aggregate gate",IF(S363&gt;U363,"Threshold exceeded","Below threshold"),IF(VLOOKUP(I363,'Section Master'!$A$14:$J$100,8,FALSE())="No threshold","Applicable","Manual review")))),"Manual review"))</f>
        <v/>
      </c>
      <c r="W363" s="46">
        <f>IFERROR(VLOOKUP(I363,'Section Master'!$A$14:$J$100,5,FALSE()),0)</f>
        <v>0</v>
      </c>
      <c r="X363" s="44"/>
      <c r="Y363" s="33" t="str">
        <f>IF(I363="","",IF(V363="Below threshold",0,ROUND(IF(IFERROR(VLOOKUP(I363,'Section Master'!$A$14:$J$100,8,FALSE()),"")="Excess over aggregate",MAX(0,S363-MAX(U363,R363)),Q363)*IF(X363&lt;&gt;"",X363,W363),0)))</f>
        <v/>
      </c>
      <c r="Z363" s="39"/>
      <c r="AA363" s="45" t="str">
        <f t="shared" si="72"/>
        <v/>
      </c>
      <c r="AB363" s="39"/>
      <c r="AC363" s="33">
        <f t="shared" si="73"/>
        <v>0</v>
      </c>
      <c r="AD363" s="33">
        <f t="shared" si="74"/>
        <v>0</v>
      </c>
      <c r="AE363" s="33">
        <f t="shared" si="75"/>
        <v>0</v>
      </c>
      <c r="AF363" s="37"/>
      <c r="AG363" s="31" t="str">
        <f t="shared" si="76"/>
        <v/>
      </c>
      <c r="AH363" s="31" t="str">
        <f t="shared" si="77"/>
        <v/>
      </c>
      <c r="AI363" s="37"/>
    </row>
    <row r="364" spans="1:35" ht="14.25" customHeight="1" x14ac:dyDescent="0.25">
      <c r="A364" s="38" t="str">
        <f t="shared" si="65"/>
        <v/>
      </c>
      <c r="B364" s="39"/>
      <c r="C364" s="39"/>
      <c r="D364" s="40" t="str">
        <f t="shared" si="66"/>
        <v/>
      </c>
      <c r="E364" s="38" t="str">
        <f t="shared" si="67"/>
        <v/>
      </c>
      <c r="F364" s="38" t="str">
        <f t="shared" si="68"/>
        <v/>
      </c>
      <c r="G364" s="37"/>
      <c r="H364" s="38" t="str">
        <f>IFERROR(VLOOKUP(G364,'Vendor Master'!$A$14:$I$213,2,FALSE()),"")</f>
        <v/>
      </c>
      <c r="I364" s="37"/>
      <c r="J364" s="41"/>
      <c r="K364" s="41"/>
      <c r="L364" s="41"/>
      <c r="M364" s="42">
        <f t="shared" si="69"/>
        <v>0</v>
      </c>
      <c r="N364" s="37"/>
      <c r="O364" s="37" t="s">
        <v>370</v>
      </c>
      <c r="P364" s="41"/>
      <c r="Q364" s="42">
        <f t="shared" si="70"/>
        <v>0</v>
      </c>
      <c r="R364" s="42">
        <f>IF(ROW()=14,0,IF(OR(G364="",I364="",D364=""),0,SUMIFS($Q$14:Q363,$G$14:G363,G364,$I$14:I363,I364,$D$14:D363,"&gt;="&amp;DATE(IF(MONTH(D364)&gt;=4,YEAR(D364),YEAR(D364)-1),4,1),$D$14:D363,"&lt;"&amp;DATE(IF(MONTH(D364)&gt;=4,YEAR(D364)+1,YEAR(D364)),4,1))))</f>
        <v>0</v>
      </c>
      <c r="S364" s="42">
        <f t="shared" si="71"/>
        <v>0</v>
      </c>
      <c r="T364" s="42">
        <f>IFERROR(VLOOKUP(I364,'Section Master'!$A$14:$J$100,6,FALSE()),0)</f>
        <v>0</v>
      </c>
      <c r="U364" s="42">
        <f>IFERROR(VLOOKUP(I364,'Section Master'!$A$14:$J$100,7,FALSE()),0)</f>
        <v>0</v>
      </c>
      <c r="V364" s="38" t="str">
        <f>IF(I364="","",IFERROR(IF(VLOOKUP(I364,'Section Master'!$A$14:$J$100,8,FALSE())="Excess over aggregate",IF(S364&gt;U364,"Threshold exceeded","Below threshold"),IF(VLOOKUP(I364,'Section Master'!$A$14:$J$100,8,FALSE())="Single or aggregate gate",IF(OR(Q364&gt;T364,S364&gt;U364),"Threshold exceeded","Below threshold"),IF(VLOOKUP(I364,'Section Master'!$A$14:$J$100,8,FALSE())="Aggregate gate",IF(S364&gt;U364,"Threshold exceeded","Below threshold"),IF(VLOOKUP(I364,'Section Master'!$A$14:$J$100,8,FALSE())="No threshold","Applicable","Manual review")))),"Manual review"))</f>
        <v/>
      </c>
      <c r="W364" s="43">
        <f>IFERROR(VLOOKUP(I364,'Section Master'!$A$14:$J$100,5,FALSE()),0)</f>
        <v>0</v>
      </c>
      <c r="X364" s="44"/>
      <c r="Y364" s="42" t="str">
        <f>IF(I364="","",IF(V364="Below threshold",0,ROUND(IF(IFERROR(VLOOKUP(I364,'Section Master'!$A$14:$J$100,8,FALSE()),"")="Excess over aggregate",MAX(0,S364-MAX(U364,R364)),Q364)*IF(X364&lt;&gt;"",X364,W364),0)))</f>
        <v/>
      </c>
      <c r="Z364" s="39"/>
      <c r="AA364" s="40" t="str">
        <f t="shared" si="72"/>
        <v/>
      </c>
      <c r="AB364" s="39"/>
      <c r="AC364" s="42">
        <f t="shared" si="73"/>
        <v>0</v>
      </c>
      <c r="AD364" s="42">
        <f t="shared" si="74"/>
        <v>0</v>
      </c>
      <c r="AE364" s="42">
        <f t="shared" si="75"/>
        <v>0</v>
      </c>
      <c r="AF364" s="37"/>
      <c r="AG364" s="38" t="str">
        <f t="shared" si="76"/>
        <v/>
      </c>
      <c r="AH364" s="38" t="str">
        <f t="shared" si="77"/>
        <v/>
      </c>
      <c r="AI364" s="37"/>
    </row>
    <row r="365" spans="1:35" ht="14.25" customHeight="1" x14ac:dyDescent="0.25">
      <c r="A365" s="31" t="str">
        <f t="shared" si="65"/>
        <v/>
      </c>
      <c r="B365" s="39"/>
      <c r="C365" s="39"/>
      <c r="D365" s="45" t="str">
        <f t="shared" si="66"/>
        <v/>
      </c>
      <c r="E365" s="31" t="str">
        <f t="shared" si="67"/>
        <v/>
      </c>
      <c r="F365" s="31" t="str">
        <f t="shared" si="68"/>
        <v/>
      </c>
      <c r="G365" s="37"/>
      <c r="H365" s="31" t="str">
        <f>IFERROR(VLOOKUP(G365,'Vendor Master'!$A$14:$I$213,2,FALSE()),"")</f>
        <v/>
      </c>
      <c r="I365" s="37"/>
      <c r="J365" s="41"/>
      <c r="K365" s="41"/>
      <c r="L365" s="41"/>
      <c r="M365" s="33">
        <f t="shared" si="69"/>
        <v>0</v>
      </c>
      <c r="N365" s="37"/>
      <c r="O365" s="37" t="s">
        <v>370</v>
      </c>
      <c r="P365" s="41"/>
      <c r="Q365" s="33">
        <f t="shared" si="70"/>
        <v>0</v>
      </c>
      <c r="R365" s="33">
        <f>IF(ROW()=14,0,IF(OR(G365="",I365="",D365=""),0,SUMIFS($Q$14:Q364,$G$14:G364,G365,$I$14:I364,I365,$D$14:D364,"&gt;="&amp;DATE(IF(MONTH(D365)&gt;=4,YEAR(D365),YEAR(D365)-1),4,1),$D$14:D364,"&lt;"&amp;DATE(IF(MONTH(D365)&gt;=4,YEAR(D365)+1,YEAR(D365)),4,1))))</f>
        <v>0</v>
      </c>
      <c r="S365" s="33">
        <f t="shared" si="71"/>
        <v>0</v>
      </c>
      <c r="T365" s="33">
        <f>IFERROR(VLOOKUP(I365,'Section Master'!$A$14:$J$100,6,FALSE()),0)</f>
        <v>0</v>
      </c>
      <c r="U365" s="33">
        <f>IFERROR(VLOOKUP(I365,'Section Master'!$A$14:$J$100,7,FALSE()),0)</f>
        <v>0</v>
      </c>
      <c r="V365" s="31" t="str">
        <f>IF(I365="","",IFERROR(IF(VLOOKUP(I365,'Section Master'!$A$14:$J$100,8,FALSE())="Excess over aggregate",IF(S365&gt;U365,"Threshold exceeded","Below threshold"),IF(VLOOKUP(I365,'Section Master'!$A$14:$J$100,8,FALSE())="Single or aggregate gate",IF(OR(Q365&gt;T365,S365&gt;U365),"Threshold exceeded","Below threshold"),IF(VLOOKUP(I365,'Section Master'!$A$14:$J$100,8,FALSE())="Aggregate gate",IF(S365&gt;U365,"Threshold exceeded","Below threshold"),IF(VLOOKUP(I365,'Section Master'!$A$14:$J$100,8,FALSE())="No threshold","Applicable","Manual review")))),"Manual review"))</f>
        <v/>
      </c>
      <c r="W365" s="46">
        <f>IFERROR(VLOOKUP(I365,'Section Master'!$A$14:$J$100,5,FALSE()),0)</f>
        <v>0</v>
      </c>
      <c r="X365" s="44"/>
      <c r="Y365" s="33" t="str">
        <f>IF(I365="","",IF(V365="Below threshold",0,ROUND(IF(IFERROR(VLOOKUP(I365,'Section Master'!$A$14:$J$100,8,FALSE()),"")="Excess over aggregate",MAX(0,S365-MAX(U365,R365)),Q365)*IF(X365&lt;&gt;"",X365,W365),0)))</f>
        <v/>
      </c>
      <c r="Z365" s="39"/>
      <c r="AA365" s="45" t="str">
        <f t="shared" si="72"/>
        <v/>
      </c>
      <c r="AB365" s="39"/>
      <c r="AC365" s="33">
        <f t="shared" si="73"/>
        <v>0</v>
      </c>
      <c r="AD365" s="33">
        <f t="shared" si="74"/>
        <v>0</v>
      </c>
      <c r="AE365" s="33">
        <f t="shared" si="75"/>
        <v>0</v>
      </c>
      <c r="AF365" s="37"/>
      <c r="AG365" s="31" t="str">
        <f t="shared" si="76"/>
        <v/>
      </c>
      <c r="AH365" s="31" t="str">
        <f t="shared" si="77"/>
        <v/>
      </c>
      <c r="AI365" s="37"/>
    </row>
    <row r="366" spans="1:35" ht="14.25" customHeight="1" x14ac:dyDescent="0.25">
      <c r="A366" s="38" t="str">
        <f t="shared" si="65"/>
        <v/>
      </c>
      <c r="B366" s="39"/>
      <c r="C366" s="39"/>
      <c r="D366" s="40" t="str">
        <f t="shared" si="66"/>
        <v/>
      </c>
      <c r="E366" s="38" t="str">
        <f t="shared" si="67"/>
        <v/>
      </c>
      <c r="F366" s="38" t="str">
        <f t="shared" si="68"/>
        <v/>
      </c>
      <c r="G366" s="37"/>
      <c r="H366" s="38" t="str">
        <f>IFERROR(VLOOKUP(G366,'Vendor Master'!$A$14:$I$213,2,FALSE()),"")</f>
        <v/>
      </c>
      <c r="I366" s="37"/>
      <c r="J366" s="41"/>
      <c r="K366" s="41"/>
      <c r="L366" s="41"/>
      <c r="M366" s="42">
        <f t="shared" si="69"/>
        <v>0</v>
      </c>
      <c r="N366" s="37"/>
      <c r="O366" s="37" t="s">
        <v>370</v>
      </c>
      <c r="P366" s="41"/>
      <c r="Q366" s="42">
        <f t="shared" si="70"/>
        <v>0</v>
      </c>
      <c r="R366" s="42">
        <f>IF(ROW()=14,0,IF(OR(G366="",I366="",D366=""),0,SUMIFS($Q$14:Q365,$G$14:G365,G366,$I$14:I365,I366,$D$14:D365,"&gt;="&amp;DATE(IF(MONTH(D366)&gt;=4,YEAR(D366),YEAR(D366)-1),4,1),$D$14:D365,"&lt;"&amp;DATE(IF(MONTH(D366)&gt;=4,YEAR(D366)+1,YEAR(D366)),4,1))))</f>
        <v>0</v>
      </c>
      <c r="S366" s="42">
        <f t="shared" si="71"/>
        <v>0</v>
      </c>
      <c r="T366" s="42">
        <f>IFERROR(VLOOKUP(I366,'Section Master'!$A$14:$J$100,6,FALSE()),0)</f>
        <v>0</v>
      </c>
      <c r="U366" s="42">
        <f>IFERROR(VLOOKUP(I366,'Section Master'!$A$14:$J$100,7,FALSE()),0)</f>
        <v>0</v>
      </c>
      <c r="V366" s="38" t="str">
        <f>IF(I366="","",IFERROR(IF(VLOOKUP(I366,'Section Master'!$A$14:$J$100,8,FALSE())="Excess over aggregate",IF(S366&gt;U366,"Threshold exceeded","Below threshold"),IF(VLOOKUP(I366,'Section Master'!$A$14:$J$100,8,FALSE())="Single or aggregate gate",IF(OR(Q366&gt;T366,S366&gt;U366),"Threshold exceeded","Below threshold"),IF(VLOOKUP(I366,'Section Master'!$A$14:$J$100,8,FALSE())="Aggregate gate",IF(S366&gt;U366,"Threshold exceeded","Below threshold"),IF(VLOOKUP(I366,'Section Master'!$A$14:$J$100,8,FALSE())="No threshold","Applicable","Manual review")))),"Manual review"))</f>
        <v/>
      </c>
      <c r="W366" s="43">
        <f>IFERROR(VLOOKUP(I366,'Section Master'!$A$14:$J$100,5,FALSE()),0)</f>
        <v>0</v>
      </c>
      <c r="X366" s="44"/>
      <c r="Y366" s="42" t="str">
        <f>IF(I366="","",IF(V366="Below threshold",0,ROUND(IF(IFERROR(VLOOKUP(I366,'Section Master'!$A$14:$J$100,8,FALSE()),"")="Excess over aggregate",MAX(0,S366-MAX(U366,R366)),Q366)*IF(X366&lt;&gt;"",X366,W366),0)))</f>
        <v/>
      </c>
      <c r="Z366" s="39"/>
      <c r="AA366" s="40" t="str">
        <f t="shared" si="72"/>
        <v/>
      </c>
      <c r="AB366" s="39"/>
      <c r="AC366" s="42">
        <f t="shared" si="73"/>
        <v>0</v>
      </c>
      <c r="AD366" s="42">
        <f t="shared" si="74"/>
        <v>0</v>
      </c>
      <c r="AE366" s="42">
        <f t="shared" si="75"/>
        <v>0</v>
      </c>
      <c r="AF366" s="37"/>
      <c r="AG366" s="38" t="str">
        <f t="shared" si="76"/>
        <v/>
      </c>
      <c r="AH366" s="38" t="str">
        <f t="shared" si="77"/>
        <v/>
      </c>
      <c r="AI366" s="37"/>
    </row>
    <row r="367" spans="1:35" ht="14.25" customHeight="1" x14ac:dyDescent="0.25">
      <c r="A367" s="31" t="str">
        <f t="shared" si="65"/>
        <v/>
      </c>
      <c r="B367" s="39"/>
      <c r="C367" s="39"/>
      <c r="D367" s="45" t="str">
        <f t="shared" si="66"/>
        <v/>
      </c>
      <c r="E367" s="31" t="str">
        <f t="shared" si="67"/>
        <v/>
      </c>
      <c r="F367" s="31" t="str">
        <f t="shared" si="68"/>
        <v/>
      </c>
      <c r="G367" s="37"/>
      <c r="H367" s="31" t="str">
        <f>IFERROR(VLOOKUP(G367,'Vendor Master'!$A$14:$I$213,2,FALSE()),"")</f>
        <v/>
      </c>
      <c r="I367" s="37"/>
      <c r="J367" s="41"/>
      <c r="K367" s="41"/>
      <c r="L367" s="41"/>
      <c r="M367" s="33">
        <f t="shared" si="69"/>
        <v>0</v>
      </c>
      <c r="N367" s="37"/>
      <c r="O367" s="37" t="s">
        <v>370</v>
      </c>
      <c r="P367" s="41"/>
      <c r="Q367" s="33">
        <f t="shared" si="70"/>
        <v>0</v>
      </c>
      <c r="R367" s="33">
        <f>IF(ROW()=14,0,IF(OR(G367="",I367="",D367=""),0,SUMIFS($Q$14:Q366,$G$14:G366,G367,$I$14:I366,I367,$D$14:D366,"&gt;="&amp;DATE(IF(MONTH(D367)&gt;=4,YEAR(D367),YEAR(D367)-1),4,1),$D$14:D366,"&lt;"&amp;DATE(IF(MONTH(D367)&gt;=4,YEAR(D367)+1,YEAR(D367)),4,1))))</f>
        <v>0</v>
      </c>
      <c r="S367" s="33">
        <f t="shared" si="71"/>
        <v>0</v>
      </c>
      <c r="T367" s="33">
        <f>IFERROR(VLOOKUP(I367,'Section Master'!$A$14:$J$100,6,FALSE()),0)</f>
        <v>0</v>
      </c>
      <c r="U367" s="33">
        <f>IFERROR(VLOOKUP(I367,'Section Master'!$A$14:$J$100,7,FALSE()),0)</f>
        <v>0</v>
      </c>
      <c r="V367" s="31" t="str">
        <f>IF(I367="","",IFERROR(IF(VLOOKUP(I367,'Section Master'!$A$14:$J$100,8,FALSE())="Excess over aggregate",IF(S367&gt;U367,"Threshold exceeded","Below threshold"),IF(VLOOKUP(I367,'Section Master'!$A$14:$J$100,8,FALSE())="Single or aggregate gate",IF(OR(Q367&gt;T367,S367&gt;U367),"Threshold exceeded","Below threshold"),IF(VLOOKUP(I367,'Section Master'!$A$14:$J$100,8,FALSE())="Aggregate gate",IF(S367&gt;U367,"Threshold exceeded","Below threshold"),IF(VLOOKUP(I367,'Section Master'!$A$14:$J$100,8,FALSE())="No threshold","Applicable","Manual review")))),"Manual review"))</f>
        <v/>
      </c>
      <c r="W367" s="46">
        <f>IFERROR(VLOOKUP(I367,'Section Master'!$A$14:$J$100,5,FALSE()),0)</f>
        <v>0</v>
      </c>
      <c r="X367" s="44"/>
      <c r="Y367" s="33" t="str">
        <f>IF(I367="","",IF(V367="Below threshold",0,ROUND(IF(IFERROR(VLOOKUP(I367,'Section Master'!$A$14:$J$100,8,FALSE()),"")="Excess over aggregate",MAX(0,S367-MAX(U367,R367)),Q367)*IF(X367&lt;&gt;"",X367,W367),0)))</f>
        <v/>
      </c>
      <c r="Z367" s="39"/>
      <c r="AA367" s="45" t="str">
        <f t="shared" si="72"/>
        <v/>
      </c>
      <c r="AB367" s="39"/>
      <c r="AC367" s="33">
        <f t="shared" si="73"/>
        <v>0</v>
      </c>
      <c r="AD367" s="33">
        <f t="shared" si="74"/>
        <v>0</v>
      </c>
      <c r="AE367" s="33">
        <f t="shared" si="75"/>
        <v>0</v>
      </c>
      <c r="AF367" s="37"/>
      <c r="AG367" s="31" t="str">
        <f t="shared" si="76"/>
        <v/>
      </c>
      <c r="AH367" s="31" t="str">
        <f t="shared" si="77"/>
        <v/>
      </c>
      <c r="AI367" s="37"/>
    </row>
    <row r="368" spans="1:35" ht="14.25" customHeight="1" x14ac:dyDescent="0.25">
      <c r="A368" s="38" t="str">
        <f t="shared" si="65"/>
        <v/>
      </c>
      <c r="B368" s="39"/>
      <c r="C368" s="39"/>
      <c r="D368" s="40" t="str">
        <f t="shared" si="66"/>
        <v/>
      </c>
      <c r="E368" s="38" t="str">
        <f t="shared" si="67"/>
        <v/>
      </c>
      <c r="F368" s="38" t="str">
        <f t="shared" si="68"/>
        <v/>
      </c>
      <c r="G368" s="37"/>
      <c r="H368" s="38" t="str">
        <f>IFERROR(VLOOKUP(G368,'Vendor Master'!$A$14:$I$213,2,FALSE()),"")</f>
        <v/>
      </c>
      <c r="I368" s="37"/>
      <c r="J368" s="41"/>
      <c r="K368" s="41"/>
      <c r="L368" s="41"/>
      <c r="M368" s="42">
        <f t="shared" si="69"/>
        <v>0</v>
      </c>
      <c r="N368" s="37"/>
      <c r="O368" s="37" t="s">
        <v>370</v>
      </c>
      <c r="P368" s="41"/>
      <c r="Q368" s="42">
        <f t="shared" si="70"/>
        <v>0</v>
      </c>
      <c r="R368" s="42">
        <f>IF(ROW()=14,0,IF(OR(G368="",I368="",D368=""),0,SUMIFS($Q$14:Q367,$G$14:G367,G368,$I$14:I367,I368,$D$14:D367,"&gt;="&amp;DATE(IF(MONTH(D368)&gt;=4,YEAR(D368),YEAR(D368)-1),4,1),$D$14:D367,"&lt;"&amp;DATE(IF(MONTH(D368)&gt;=4,YEAR(D368)+1,YEAR(D368)),4,1))))</f>
        <v>0</v>
      </c>
      <c r="S368" s="42">
        <f t="shared" si="71"/>
        <v>0</v>
      </c>
      <c r="T368" s="42">
        <f>IFERROR(VLOOKUP(I368,'Section Master'!$A$14:$J$100,6,FALSE()),0)</f>
        <v>0</v>
      </c>
      <c r="U368" s="42">
        <f>IFERROR(VLOOKUP(I368,'Section Master'!$A$14:$J$100,7,FALSE()),0)</f>
        <v>0</v>
      </c>
      <c r="V368" s="38" t="str">
        <f>IF(I368="","",IFERROR(IF(VLOOKUP(I368,'Section Master'!$A$14:$J$100,8,FALSE())="Excess over aggregate",IF(S368&gt;U368,"Threshold exceeded","Below threshold"),IF(VLOOKUP(I368,'Section Master'!$A$14:$J$100,8,FALSE())="Single or aggregate gate",IF(OR(Q368&gt;T368,S368&gt;U368),"Threshold exceeded","Below threshold"),IF(VLOOKUP(I368,'Section Master'!$A$14:$J$100,8,FALSE())="Aggregate gate",IF(S368&gt;U368,"Threshold exceeded","Below threshold"),IF(VLOOKUP(I368,'Section Master'!$A$14:$J$100,8,FALSE())="No threshold","Applicable","Manual review")))),"Manual review"))</f>
        <v/>
      </c>
      <c r="W368" s="43">
        <f>IFERROR(VLOOKUP(I368,'Section Master'!$A$14:$J$100,5,FALSE()),0)</f>
        <v>0</v>
      </c>
      <c r="X368" s="44"/>
      <c r="Y368" s="42" t="str">
        <f>IF(I368="","",IF(V368="Below threshold",0,ROUND(IF(IFERROR(VLOOKUP(I368,'Section Master'!$A$14:$J$100,8,FALSE()),"")="Excess over aggregate",MAX(0,S368-MAX(U368,R368)),Q368)*IF(X368&lt;&gt;"",X368,W368),0)))</f>
        <v/>
      </c>
      <c r="Z368" s="39"/>
      <c r="AA368" s="40" t="str">
        <f t="shared" si="72"/>
        <v/>
      </c>
      <c r="AB368" s="39"/>
      <c r="AC368" s="42">
        <f t="shared" si="73"/>
        <v>0</v>
      </c>
      <c r="AD368" s="42">
        <f t="shared" si="74"/>
        <v>0</v>
      </c>
      <c r="AE368" s="42">
        <f t="shared" si="75"/>
        <v>0</v>
      </c>
      <c r="AF368" s="37"/>
      <c r="AG368" s="38" t="str">
        <f t="shared" si="76"/>
        <v/>
      </c>
      <c r="AH368" s="38" t="str">
        <f t="shared" si="77"/>
        <v/>
      </c>
      <c r="AI368" s="37"/>
    </row>
    <row r="369" spans="1:35" ht="14.25" customHeight="1" x14ac:dyDescent="0.25">
      <c r="A369" s="31" t="str">
        <f t="shared" si="65"/>
        <v/>
      </c>
      <c r="B369" s="39"/>
      <c r="C369" s="39"/>
      <c r="D369" s="45" t="str">
        <f t="shared" si="66"/>
        <v/>
      </c>
      <c r="E369" s="31" t="str">
        <f t="shared" si="67"/>
        <v/>
      </c>
      <c r="F369" s="31" t="str">
        <f t="shared" si="68"/>
        <v/>
      </c>
      <c r="G369" s="37"/>
      <c r="H369" s="31" t="str">
        <f>IFERROR(VLOOKUP(G369,'Vendor Master'!$A$14:$I$213,2,FALSE()),"")</f>
        <v/>
      </c>
      <c r="I369" s="37"/>
      <c r="J369" s="41"/>
      <c r="K369" s="41"/>
      <c r="L369" s="41"/>
      <c r="M369" s="33">
        <f t="shared" si="69"/>
        <v>0</v>
      </c>
      <c r="N369" s="37"/>
      <c r="O369" s="37" t="s">
        <v>370</v>
      </c>
      <c r="P369" s="41"/>
      <c r="Q369" s="33">
        <f t="shared" si="70"/>
        <v>0</v>
      </c>
      <c r="R369" s="33">
        <f>IF(ROW()=14,0,IF(OR(G369="",I369="",D369=""),0,SUMIFS($Q$14:Q368,$G$14:G368,G369,$I$14:I368,I369,$D$14:D368,"&gt;="&amp;DATE(IF(MONTH(D369)&gt;=4,YEAR(D369),YEAR(D369)-1),4,1),$D$14:D368,"&lt;"&amp;DATE(IF(MONTH(D369)&gt;=4,YEAR(D369)+1,YEAR(D369)),4,1))))</f>
        <v>0</v>
      </c>
      <c r="S369" s="33">
        <f t="shared" si="71"/>
        <v>0</v>
      </c>
      <c r="T369" s="33">
        <f>IFERROR(VLOOKUP(I369,'Section Master'!$A$14:$J$100,6,FALSE()),0)</f>
        <v>0</v>
      </c>
      <c r="U369" s="33">
        <f>IFERROR(VLOOKUP(I369,'Section Master'!$A$14:$J$100,7,FALSE()),0)</f>
        <v>0</v>
      </c>
      <c r="V369" s="31" t="str">
        <f>IF(I369="","",IFERROR(IF(VLOOKUP(I369,'Section Master'!$A$14:$J$100,8,FALSE())="Excess over aggregate",IF(S369&gt;U369,"Threshold exceeded","Below threshold"),IF(VLOOKUP(I369,'Section Master'!$A$14:$J$100,8,FALSE())="Single or aggregate gate",IF(OR(Q369&gt;T369,S369&gt;U369),"Threshold exceeded","Below threshold"),IF(VLOOKUP(I369,'Section Master'!$A$14:$J$100,8,FALSE())="Aggregate gate",IF(S369&gt;U369,"Threshold exceeded","Below threshold"),IF(VLOOKUP(I369,'Section Master'!$A$14:$J$100,8,FALSE())="No threshold","Applicable","Manual review")))),"Manual review"))</f>
        <v/>
      </c>
      <c r="W369" s="46">
        <f>IFERROR(VLOOKUP(I369,'Section Master'!$A$14:$J$100,5,FALSE()),0)</f>
        <v>0</v>
      </c>
      <c r="X369" s="44"/>
      <c r="Y369" s="33" t="str">
        <f>IF(I369="","",IF(V369="Below threshold",0,ROUND(IF(IFERROR(VLOOKUP(I369,'Section Master'!$A$14:$J$100,8,FALSE()),"")="Excess over aggregate",MAX(0,S369-MAX(U369,R369)),Q369)*IF(X369&lt;&gt;"",X369,W369),0)))</f>
        <v/>
      </c>
      <c r="Z369" s="39"/>
      <c r="AA369" s="45" t="str">
        <f t="shared" si="72"/>
        <v/>
      </c>
      <c r="AB369" s="39"/>
      <c r="AC369" s="33">
        <f t="shared" si="73"/>
        <v>0</v>
      </c>
      <c r="AD369" s="33">
        <f t="shared" si="74"/>
        <v>0</v>
      </c>
      <c r="AE369" s="33">
        <f t="shared" si="75"/>
        <v>0</v>
      </c>
      <c r="AF369" s="37"/>
      <c r="AG369" s="31" t="str">
        <f t="shared" si="76"/>
        <v/>
      </c>
      <c r="AH369" s="31" t="str">
        <f t="shared" si="77"/>
        <v/>
      </c>
      <c r="AI369" s="37"/>
    </row>
    <row r="370" spans="1:35" ht="14.25" customHeight="1" x14ac:dyDescent="0.25">
      <c r="A370" s="38" t="str">
        <f t="shared" si="65"/>
        <v/>
      </c>
      <c r="B370" s="39"/>
      <c r="C370" s="39"/>
      <c r="D370" s="40" t="str">
        <f t="shared" si="66"/>
        <v/>
      </c>
      <c r="E370" s="38" t="str">
        <f t="shared" si="67"/>
        <v/>
      </c>
      <c r="F370" s="38" t="str">
        <f t="shared" si="68"/>
        <v/>
      </c>
      <c r="G370" s="37"/>
      <c r="H370" s="38" t="str">
        <f>IFERROR(VLOOKUP(G370,'Vendor Master'!$A$14:$I$213,2,FALSE()),"")</f>
        <v/>
      </c>
      <c r="I370" s="37"/>
      <c r="J370" s="41"/>
      <c r="K370" s="41"/>
      <c r="L370" s="41"/>
      <c r="M370" s="42">
        <f t="shared" si="69"/>
        <v>0</v>
      </c>
      <c r="N370" s="37"/>
      <c r="O370" s="37" t="s">
        <v>370</v>
      </c>
      <c r="P370" s="41"/>
      <c r="Q370" s="42">
        <f t="shared" si="70"/>
        <v>0</v>
      </c>
      <c r="R370" s="42">
        <f>IF(ROW()=14,0,IF(OR(G370="",I370="",D370=""),0,SUMIFS($Q$14:Q369,$G$14:G369,G370,$I$14:I369,I370,$D$14:D369,"&gt;="&amp;DATE(IF(MONTH(D370)&gt;=4,YEAR(D370),YEAR(D370)-1),4,1),$D$14:D369,"&lt;"&amp;DATE(IF(MONTH(D370)&gt;=4,YEAR(D370)+1,YEAR(D370)),4,1))))</f>
        <v>0</v>
      </c>
      <c r="S370" s="42">
        <f t="shared" si="71"/>
        <v>0</v>
      </c>
      <c r="T370" s="42">
        <f>IFERROR(VLOOKUP(I370,'Section Master'!$A$14:$J$100,6,FALSE()),0)</f>
        <v>0</v>
      </c>
      <c r="U370" s="42">
        <f>IFERROR(VLOOKUP(I370,'Section Master'!$A$14:$J$100,7,FALSE()),0)</f>
        <v>0</v>
      </c>
      <c r="V370" s="38" t="str">
        <f>IF(I370="","",IFERROR(IF(VLOOKUP(I370,'Section Master'!$A$14:$J$100,8,FALSE())="Excess over aggregate",IF(S370&gt;U370,"Threshold exceeded","Below threshold"),IF(VLOOKUP(I370,'Section Master'!$A$14:$J$100,8,FALSE())="Single or aggregate gate",IF(OR(Q370&gt;T370,S370&gt;U370),"Threshold exceeded","Below threshold"),IF(VLOOKUP(I370,'Section Master'!$A$14:$J$100,8,FALSE())="Aggregate gate",IF(S370&gt;U370,"Threshold exceeded","Below threshold"),IF(VLOOKUP(I370,'Section Master'!$A$14:$J$100,8,FALSE())="No threshold","Applicable","Manual review")))),"Manual review"))</f>
        <v/>
      </c>
      <c r="W370" s="43">
        <f>IFERROR(VLOOKUP(I370,'Section Master'!$A$14:$J$100,5,FALSE()),0)</f>
        <v>0</v>
      </c>
      <c r="X370" s="44"/>
      <c r="Y370" s="42" t="str">
        <f>IF(I370="","",IF(V370="Below threshold",0,ROUND(IF(IFERROR(VLOOKUP(I370,'Section Master'!$A$14:$J$100,8,FALSE()),"")="Excess over aggregate",MAX(0,S370-MAX(U370,R370)),Q370)*IF(X370&lt;&gt;"",X370,W370),0)))</f>
        <v/>
      </c>
      <c r="Z370" s="39"/>
      <c r="AA370" s="40" t="str">
        <f t="shared" si="72"/>
        <v/>
      </c>
      <c r="AB370" s="39"/>
      <c r="AC370" s="42">
        <f t="shared" si="73"/>
        <v>0</v>
      </c>
      <c r="AD370" s="42">
        <f t="shared" si="74"/>
        <v>0</v>
      </c>
      <c r="AE370" s="42">
        <f t="shared" si="75"/>
        <v>0</v>
      </c>
      <c r="AF370" s="37"/>
      <c r="AG370" s="38" t="str">
        <f t="shared" si="76"/>
        <v/>
      </c>
      <c r="AH370" s="38" t="str">
        <f t="shared" si="77"/>
        <v/>
      </c>
      <c r="AI370" s="37"/>
    </row>
    <row r="371" spans="1:35" ht="14.25" customHeight="1" x14ac:dyDescent="0.25">
      <c r="A371" s="31" t="str">
        <f t="shared" si="65"/>
        <v/>
      </c>
      <c r="B371" s="39"/>
      <c r="C371" s="39"/>
      <c r="D371" s="45" t="str">
        <f t="shared" si="66"/>
        <v/>
      </c>
      <c r="E371" s="31" t="str">
        <f t="shared" si="67"/>
        <v/>
      </c>
      <c r="F371" s="31" t="str">
        <f t="shared" si="68"/>
        <v/>
      </c>
      <c r="G371" s="37"/>
      <c r="H371" s="31" t="str">
        <f>IFERROR(VLOOKUP(G371,'Vendor Master'!$A$14:$I$213,2,FALSE()),"")</f>
        <v/>
      </c>
      <c r="I371" s="37"/>
      <c r="J371" s="41"/>
      <c r="K371" s="41"/>
      <c r="L371" s="41"/>
      <c r="M371" s="33">
        <f t="shared" si="69"/>
        <v>0</v>
      </c>
      <c r="N371" s="37"/>
      <c r="O371" s="37" t="s">
        <v>370</v>
      </c>
      <c r="P371" s="41"/>
      <c r="Q371" s="33">
        <f t="shared" si="70"/>
        <v>0</v>
      </c>
      <c r="R371" s="33">
        <f>IF(ROW()=14,0,IF(OR(G371="",I371="",D371=""),0,SUMIFS($Q$14:Q370,$G$14:G370,G371,$I$14:I370,I371,$D$14:D370,"&gt;="&amp;DATE(IF(MONTH(D371)&gt;=4,YEAR(D371),YEAR(D371)-1),4,1),$D$14:D370,"&lt;"&amp;DATE(IF(MONTH(D371)&gt;=4,YEAR(D371)+1,YEAR(D371)),4,1))))</f>
        <v>0</v>
      </c>
      <c r="S371" s="33">
        <f t="shared" si="71"/>
        <v>0</v>
      </c>
      <c r="T371" s="33">
        <f>IFERROR(VLOOKUP(I371,'Section Master'!$A$14:$J$100,6,FALSE()),0)</f>
        <v>0</v>
      </c>
      <c r="U371" s="33">
        <f>IFERROR(VLOOKUP(I371,'Section Master'!$A$14:$J$100,7,FALSE()),0)</f>
        <v>0</v>
      </c>
      <c r="V371" s="31" t="str">
        <f>IF(I371="","",IFERROR(IF(VLOOKUP(I371,'Section Master'!$A$14:$J$100,8,FALSE())="Excess over aggregate",IF(S371&gt;U371,"Threshold exceeded","Below threshold"),IF(VLOOKUP(I371,'Section Master'!$A$14:$J$100,8,FALSE())="Single or aggregate gate",IF(OR(Q371&gt;T371,S371&gt;U371),"Threshold exceeded","Below threshold"),IF(VLOOKUP(I371,'Section Master'!$A$14:$J$100,8,FALSE())="Aggregate gate",IF(S371&gt;U371,"Threshold exceeded","Below threshold"),IF(VLOOKUP(I371,'Section Master'!$A$14:$J$100,8,FALSE())="No threshold","Applicable","Manual review")))),"Manual review"))</f>
        <v/>
      </c>
      <c r="W371" s="46">
        <f>IFERROR(VLOOKUP(I371,'Section Master'!$A$14:$J$100,5,FALSE()),0)</f>
        <v>0</v>
      </c>
      <c r="X371" s="44"/>
      <c r="Y371" s="33" t="str">
        <f>IF(I371="","",IF(V371="Below threshold",0,ROUND(IF(IFERROR(VLOOKUP(I371,'Section Master'!$A$14:$J$100,8,FALSE()),"")="Excess over aggregate",MAX(0,S371-MAX(U371,R371)),Q371)*IF(X371&lt;&gt;"",X371,W371),0)))</f>
        <v/>
      </c>
      <c r="Z371" s="39"/>
      <c r="AA371" s="45" t="str">
        <f t="shared" si="72"/>
        <v/>
      </c>
      <c r="AB371" s="39"/>
      <c r="AC371" s="33">
        <f t="shared" si="73"/>
        <v>0</v>
      </c>
      <c r="AD371" s="33">
        <f t="shared" si="74"/>
        <v>0</v>
      </c>
      <c r="AE371" s="33">
        <f t="shared" si="75"/>
        <v>0</v>
      </c>
      <c r="AF371" s="37"/>
      <c r="AG371" s="31" t="str">
        <f t="shared" si="76"/>
        <v/>
      </c>
      <c r="AH371" s="31" t="str">
        <f t="shared" si="77"/>
        <v/>
      </c>
      <c r="AI371" s="37"/>
    </row>
    <row r="372" spans="1:35" ht="14.25" customHeight="1" x14ac:dyDescent="0.25">
      <c r="A372" s="38" t="str">
        <f t="shared" si="65"/>
        <v/>
      </c>
      <c r="B372" s="39"/>
      <c r="C372" s="39"/>
      <c r="D372" s="40" t="str">
        <f t="shared" si="66"/>
        <v/>
      </c>
      <c r="E372" s="38" t="str">
        <f t="shared" si="67"/>
        <v/>
      </c>
      <c r="F372" s="38" t="str">
        <f t="shared" si="68"/>
        <v/>
      </c>
      <c r="G372" s="37"/>
      <c r="H372" s="38" t="str">
        <f>IFERROR(VLOOKUP(G372,'Vendor Master'!$A$14:$I$213,2,FALSE()),"")</f>
        <v/>
      </c>
      <c r="I372" s="37"/>
      <c r="J372" s="41"/>
      <c r="K372" s="41"/>
      <c r="L372" s="41"/>
      <c r="M372" s="42">
        <f t="shared" si="69"/>
        <v>0</v>
      </c>
      <c r="N372" s="37"/>
      <c r="O372" s="37" t="s">
        <v>370</v>
      </c>
      <c r="P372" s="41"/>
      <c r="Q372" s="42">
        <f t="shared" si="70"/>
        <v>0</v>
      </c>
      <c r="R372" s="42">
        <f>IF(ROW()=14,0,IF(OR(G372="",I372="",D372=""),0,SUMIFS($Q$14:Q371,$G$14:G371,G372,$I$14:I371,I372,$D$14:D371,"&gt;="&amp;DATE(IF(MONTH(D372)&gt;=4,YEAR(D372),YEAR(D372)-1),4,1),$D$14:D371,"&lt;"&amp;DATE(IF(MONTH(D372)&gt;=4,YEAR(D372)+1,YEAR(D372)),4,1))))</f>
        <v>0</v>
      </c>
      <c r="S372" s="42">
        <f t="shared" si="71"/>
        <v>0</v>
      </c>
      <c r="T372" s="42">
        <f>IFERROR(VLOOKUP(I372,'Section Master'!$A$14:$J$100,6,FALSE()),0)</f>
        <v>0</v>
      </c>
      <c r="U372" s="42">
        <f>IFERROR(VLOOKUP(I372,'Section Master'!$A$14:$J$100,7,FALSE()),0)</f>
        <v>0</v>
      </c>
      <c r="V372" s="38" t="str">
        <f>IF(I372="","",IFERROR(IF(VLOOKUP(I372,'Section Master'!$A$14:$J$100,8,FALSE())="Excess over aggregate",IF(S372&gt;U372,"Threshold exceeded","Below threshold"),IF(VLOOKUP(I372,'Section Master'!$A$14:$J$100,8,FALSE())="Single or aggregate gate",IF(OR(Q372&gt;T372,S372&gt;U372),"Threshold exceeded","Below threshold"),IF(VLOOKUP(I372,'Section Master'!$A$14:$J$100,8,FALSE())="Aggregate gate",IF(S372&gt;U372,"Threshold exceeded","Below threshold"),IF(VLOOKUP(I372,'Section Master'!$A$14:$J$100,8,FALSE())="No threshold","Applicable","Manual review")))),"Manual review"))</f>
        <v/>
      </c>
      <c r="W372" s="43">
        <f>IFERROR(VLOOKUP(I372,'Section Master'!$A$14:$J$100,5,FALSE()),0)</f>
        <v>0</v>
      </c>
      <c r="X372" s="44"/>
      <c r="Y372" s="42" t="str">
        <f>IF(I372="","",IF(V372="Below threshold",0,ROUND(IF(IFERROR(VLOOKUP(I372,'Section Master'!$A$14:$J$100,8,FALSE()),"")="Excess over aggregate",MAX(0,S372-MAX(U372,R372)),Q372)*IF(X372&lt;&gt;"",X372,W372),0)))</f>
        <v/>
      </c>
      <c r="Z372" s="39"/>
      <c r="AA372" s="40" t="str">
        <f t="shared" si="72"/>
        <v/>
      </c>
      <c r="AB372" s="39"/>
      <c r="AC372" s="42">
        <f t="shared" si="73"/>
        <v>0</v>
      </c>
      <c r="AD372" s="42">
        <f t="shared" si="74"/>
        <v>0</v>
      </c>
      <c r="AE372" s="42">
        <f t="shared" si="75"/>
        <v>0</v>
      </c>
      <c r="AF372" s="37"/>
      <c r="AG372" s="38" t="str">
        <f t="shared" si="76"/>
        <v/>
      </c>
      <c r="AH372" s="38" t="str">
        <f t="shared" si="77"/>
        <v/>
      </c>
      <c r="AI372" s="37"/>
    </row>
    <row r="373" spans="1:35" ht="14.25" customHeight="1" x14ac:dyDescent="0.25">
      <c r="A373" s="31" t="str">
        <f t="shared" si="65"/>
        <v/>
      </c>
      <c r="B373" s="39"/>
      <c r="C373" s="39"/>
      <c r="D373" s="45" t="str">
        <f t="shared" si="66"/>
        <v/>
      </c>
      <c r="E373" s="31" t="str">
        <f t="shared" si="67"/>
        <v/>
      </c>
      <c r="F373" s="31" t="str">
        <f t="shared" si="68"/>
        <v/>
      </c>
      <c r="G373" s="37"/>
      <c r="H373" s="31" t="str">
        <f>IFERROR(VLOOKUP(G373,'Vendor Master'!$A$14:$I$213,2,FALSE()),"")</f>
        <v/>
      </c>
      <c r="I373" s="37"/>
      <c r="J373" s="41"/>
      <c r="K373" s="41"/>
      <c r="L373" s="41"/>
      <c r="M373" s="33">
        <f t="shared" si="69"/>
        <v>0</v>
      </c>
      <c r="N373" s="37"/>
      <c r="O373" s="37" t="s">
        <v>370</v>
      </c>
      <c r="P373" s="41"/>
      <c r="Q373" s="33">
        <f t="shared" si="70"/>
        <v>0</v>
      </c>
      <c r="R373" s="33">
        <f>IF(ROW()=14,0,IF(OR(G373="",I373="",D373=""),0,SUMIFS($Q$14:Q372,$G$14:G372,G373,$I$14:I372,I373,$D$14:D372,"&gt;="&amp;DATE(IF(MONTH(D373)&gt;=4,YEAR(D373),YEAR(D373)-1),4,1),$D$14:D372,"&lt;"&amp;DATE(IF(MONTH(D373)&gt;=4,YEAR(D373)+1,YEAR(D373)),4,1))))</f>
        <v>0</v>
      </c>
      <c r="S373" s="33">
        <f t="shared" si="71"/>
        <v>0</v>
      </c>
      <c r="T373" s="33">
        <f>IFERROR(VLOOKUP(I373,'Section Master'!$A$14:$J$100,6,FALSE()),0)</f>
        <v>0</v>
      </c>
      <c r="U373" s="33">
        <f>IFERROR(VLOOKUP(I373,'Section Master'!$A$14:$J$100,7,FALSE()),0)</f>
        <v>0</v>
      </c>
      <c r="V373" s="31" t="str">
        <f>IF(I373="","",IFERROR(IF(VLOOKUP(I373,'Section Master'!$A$14:$J$100,8,FALSE())="Excess over aggregate",IF(S373&gt;U373,"Threshold exceeded","Below threshold"),IF(VLOOKUP(I373,'Section Master'!$A$14:$J$100,8,FALSE())="Single or aggregate gate",IF(OR(Q373&gt;T373,S373&gt;U373),"Threshold exceeded","Below threshold"),IF(VLOOKUP(I373,'Section Master'!$A$14:$J$100,8,FALSE())="Aggregate gate",IF(S373&gt;U373,"Threshold exceeded","Below threshold"),IF(VLOOKUP(I373,'Section Master'!$A$14:$J$100,8,FALSE())="No threshold","Applicable","Manual review")))),"Manual review"))</f>
        <v/>
      </c>
      <c r="W373" s="46">
        <f>IFERROR(VLOOKUP(I373,'Section Master'!$A$14:$J$100,5,FALSE()),0)</f>
        <v>0</v>
      </c>
      <c r="X373" s="44"/>
      <c r="Y373" s="33" t="str">
        <f>IF(I373="","",IF(V373="Below threshold",0,ROUND(IF(IFERROR(VLOOKUP(I373,'Section Master'!$A$14:$J$100,8,FALSE()),"")="Excess over aggregate",MAX(0,S373-MAX(U373,R373)),Q373)*IF(X373&lt;&gt;"",X373,W373),0)))</f>
        <v/>
      </c>
      <c r="Z373" s="39"/>
      <c r="AA373" s="45" t="str">
        <f t="shared" si="72"/>
        <v/>
      </c>
      <c r="AB373" s="39"/>
      <c r="AC373" s="33">
        <f t="shared" si="73"/>
        <v>0</v>
      </c>
      <c r="AD373" s="33">
        <f t="shared" si="74"/>
        <v>0</v>
      </c>
      <c r="AE373" s="33">
        <f t="shared" si="75"/>
        <v>0</v>
      </c>
      <c r="AF373" s="37"/>
      <c r="AG373" s="31" t="str">
        <f t="shared" si="76"/>
        <v/>
      </c>
      <c r="AH373" s="31" t="str">
        <f t="shared" si="77"/>
        <v/>
      </c>
      <c r="AI373" s="37"/>
    </row>
    <row r="374" spans="1:35" ht="14.25" customHeight="1" x14ac:dyDescent="0.25">
      <c r="A374" s="38" t="str">
        <f t="shared" si="65"/>
        <v/>
      </c>
      <c r="B374" s="39"/>
      <c r="C374" s="39"/>
      <c r="D374" s="40" t="str">
        <f t="shared" si="66"/>
        <v/>
      </c>
      <c r="E374" s="38" t="str">
        <f t="shared" si="67"/>
        <v/>
      </c>
      <c r="F374" s="38" t="str">
        <f t="shared" si="68"/>
        <v/>
      </c>
      <c r="G374" s="37"/>
      <c r="H374" s="38" t="str">
        <f>IFERROR(VLOOKUP(G374,'Vendor Master'!$A$14:$I$213,2,FALSE()),"")</f>
        <v/>
      </c>
      <c r="I374" s="37"/>
      <c r="J374" s="41"/>
      <c r="K374" s="41"/>
      <c r="L374" s="41"/>
      <c r="M374" s="42">
        <f t="shared" si="69"/>
        <v>0</v>
      </c>
      <c r="N374" s="37"/>
      <c r="O374" s="37" t="s">
        <v>370</v>
      </c>
      <c r="P374" s="41"/>
      <c r="Q374" s="42">
        <f t="shared" si="70"/>
        <v>0</v>
      </c>
      <c r="R374" s="42">
        <f>IF(ROW()=14,0,IF(OR(G374="",I374="",D374=""),0,SUMIFS($Q$14:Q373,$G$14:G373,G374,$I$14:I373,I374,$D$14:D373,"&gt;="&amp;DATE(IF(MONTH(D374)&gt;=4,YEAR(D374),YEAR(D374)-1),4,1),$D$14:D373,"&lt;"&amp;DATE(IF(MONTH(D374)&gt;=4,YEAR(D374)+1,YEAR(D374)),4,1))))</f>
        <v>0</v>
      </c>
      <c r="S374" s="42">
        <f t="shared" si="71"/>
        <v>0</v>
      </c>
      <c r="T374" s="42">
        <f>IFERROR(VLOOKUP(I374,'Section Master'!$A$14:$J$100,6,FALSE()),0)</f>
        <v>0</v>
      </c>
      <c r="U374" s="42">
        <f>IFERROR(VLOOKUP(I374,'Section Master'!$A$14:$J$100,7,FALSE()),0)</f>
        <v>0</v>
      </c>
      <c r="V374" s="38" t="str">
        <f>IF(I374="","",IFERROR(IF(VLOOKUP(I374,'Section Master'!$A$14:$J$100,8,FALSE())="Excess over aggregate",IF(S374&gt;U374,"Threshold exceeded","Below threshold"),IF(VLOOKUP(I374,'Section Master'!$A$14:$J$100,8,FALSE())="Single or aggregate gate",IF(OR(Q374&gt;T374,S374&gt;U374),"Threshold exceeded","Below threshold"),IF(VLOOKUP(I374,'Section Master'!$A$14:$J$100,8,FALSE())="Aggregate gate",IF(S374&gt;U374,"Threshold exceeded","Below threshold"),IF(VLOOKUP(I374,'Section Master'!$A$14:$J$100,8,FALSE())="No threshold","Applicable","Manual review")))),"Manual review"))</f>
        <v/>
      </c>
      <c r="W374" s="43">
        <f>IFERROR(VLOOKUP(I374,'Section Master'!$A$14:$J$100,5,FALSE()),0)</f>
        <v>0</v>
      </c>
      <c r="X374" s="44"/>
      <c r="Y374" s="42" t="str">
        <f>IF(I374="","",IF(V374="Below threshold",0,ROUND(IF(IFERROR(VLOOKUP(I374,'Section Master'!$A$14:$J$100,8,FALSE()),"")="Excess over aggregate",MAX(0,S374-MAX(U374,R374)),Q374)*IF(X374&lt;&gt;"",X374,W374),0)))</f>
        <v/>
      </c>
      <c r="Z374" s="39"/>
      <c r="AA374" s="40" t="str">
        <f t="shared" si="72"/>
        <v/>
      </c>
      <c r="AB374" s="39"/>
      <c r="AC374" s="42">
        <f t="shared" si="73"/>
        <v>0</v>
      </c>
      <c r="AD374" s="42">
        <f t="shared" si="74"/>
        <v>0</v>
      </c>
      <c r="AE374" s="42">
        <f t="shared" si="75"/>
        <v>0</v>
      </c>
      <c r="AF374" s="37"/>
      <c r="AG374" s="38" t="str">
        <f t="shared" si="76"/>
        <v/>
      </c>
      <c r="AH374" s="38" t="str">
        <f t="shared" si="77"/>
        <v/>
      </c>
      <c r="AI374" s="37"/>
    </row>
    <row r="375" spans="1:35" ht="14.25" customHeight="1" x14ac:dyDescent="0.25">
      <c r="A375" s="31" t="str">
        <f t="shared" si="65"/>
        <v/>
      </c>
      <c r="B375" s="39"/>
      <c r="C375" s="39"/>
      <c r="D375" s="45" t="str">
        <f t="shared" si="66"/>
        <v/>
      </c>
      <c r="E375" s="31" t="str">
        <f t="shared" si="67"/>
        <v/>
      </c>
      <c r="F375" s="31" t="str">
        <f t="shared" si="68"/>
        <v/>
      </c>
      <c r="G375" s="37"/>
      <c r="H375" s="31" t="str">
        <f>IFERROR(VLOOKUP(G375,'Vendor Master'!$A$14:$I$213,2,FALSE()),"")</f>
        <v/>
      </c>
      <c r="I375" s="37"/>
      <c r="J375" s="41"/>
      <c r="K375" s="41"/>
      <c r="L375" s="41"/>
      <c r="M375" s="33">
        <f t="shared" si="69"/>
        <v>0</v>
      </c>
      <c r="N375" s="37"/>
      <c r="O375" s="37" t="s">
        <v>370</v>
      </c>
      <c r="P375" s="41"/>
      <c r="Q375" s="33">
        <f t="shared" si="70"/>
        <v>0</v>
      </c>
      <c r="R375" s="33">
        <f>IF(ROW()=14,0,IF(OR(G375="",I375="",D375=""),0,SUMIFS($Q$14:Q374,$G$14:G374,G375,$I$14:I374,I375,$D$14:D374,"&gt;="&amp;DATE(IF(MONTH(D375)&gt;=4,YEAR(D375),YEAR(D375)-1),4,1),$D$14:D374,"&lt;"&amp;DATE(IF(MONTH(D375)&gt;=4,YEAR(D375)+1,YEAR(D375)),4,1))))</f>
        <v>0</v>
      </c>
      <c r="S375" s="33">
        <f t="shared" si="71"/>
        <v>0</v>
      </c>
      <c r="T375" s="33">
        <f>IFERROR(VLOOKUP(I375,'Section Master'!$A$14:$J$100,6,FALSE()),0)</f>
        <v>0</v>
      </c>
      <c r="U375" s="33">
        <f>IFERROR(VLOOKUP(I375,'Section Master'!$A$14:$J$100,7,FALSE()),0)</f>
        <v>0</v>
      </c>
      <c r="V375" s="31" t="str">
        <f>IF(I375="","",IFERROR(IF(VLOOKUP(I375,'Section Master'!$A$14:$J$100,8,FALSE())="Excess over aggregate",IF(S375&gt;U375,"Threshold exceeded","Below threshold"),IF(VLOOKUP(I375,'Section Master'!$A$14:$J$100,8,FALSE())="Single or aggregate gate",IF(OR(Q375&gt;T375,S375&gt;U375),"Threshold exceeded","Below threshold"),IF(VLOOKUP(I375,'Section Master'!$A$14:$J$100,8,FALSE())="Aggregate gate",IF(S375&gt;U375,"Threshold exceeded","Below threshold"),IF(VLOOKUP(I375,'Section Master'!$A$14:$J$100,8,FALSE())="No threshold","Applicable","Manual review")))),"Manual review"))</f>
        <v/>
      </c>
      <c r="W375" s="46">
        <f>IFERROR(VLOOKUP(I375,'Section Master'!$A$14:$J$100,5,FALSE()),0)</f>
        <v>0</v>
      </c>
      <c r="X375" s="44"/>
      <c r="Y375" s="33" t="str">
        <f>IF(I375="","",IF(V375="Below threshold",0,ROUND(IF(IFERROR(VLOOKUP(I375,'Section Master'!$A$14:$J$100,8,FALSE()),"")="Excess over aggregate",MAX(0,S375-MAX(U375,R375)),Q375)*IF(X375&lt;&gt;"",X375,W375),0)))</f>
        <v/>
      </c>
      <c r="Z375" s="39"/>
      <c r="AA375" s="45" t="str">
        <f t="shared" si="72"/>
        <v/>
      </c>
      <c r="AB375" s="39"/>
      <c r="AC375" s="33">
        <f t="shared" si="73"/>
        <v>0</v>
      </c>
      <c r="AD375" s="33">
        <f t="shared" si="74"/>
        <v>0</v>
      </c>
      <c r="AE375" s="33">
        <f t="shared" si="75"/>
        <v>0</v>
      </c>
      <c r="AF375" s="37"/>
      <c r="AG375" s="31" t="str">
        <f t="shared" si="76"/>
        <v/>
      </c>
      <c r="AH375" s="31" t="str">
        <f t="shared" si="77"/>
        <v/>
      </c>
      <c r="AI375" s="37"/>
    </row>
    <row r="376" spans="1:35" ht="14.25" customHeight="1" x14ac:dyDescent="0.25">
      <c r="A376" s="38" t="str">
        <f t="shared" si="65"/>
        <v/>
      </c>
      <c r="B376" s="39"/>
      <c r="C376" s="39"/>
      <c r="D376" s="40" t="str">
        <f t="shared" si="66"/>
        <v/>
      </c>
      <c r="E376" s="38" t="str">
        <f t="shared" si="67"/>
        <v/>
      </c>
      <c r="F376" s="38" t="str">
        <f t="shared" si="68"/>
        <v/>
      </c>
      <c r="G376" s="37"/>
      <c r="H376" s="38" t="str">
        <f>IFERROR(VLOOKUP(G376,'Vendor Master'!$A$14:$I$213,2,FALSE()),"")</f>
        <v/>
      </c>
      <c r="I376" s="37"/>
      <c r="J376" s="41"/>
      <c r="K376" s="41"/>
      <c r="L376" s="41"/>
      <c r="M376" s="42">
        <f t="shared" si="69"/>
        <v>0</v>
      </c>
      <c r="N376" s="37"/>
      <c r="O376" s="37" t="s">
        <v>370</v>
      </c>
      <c r="P376" s="41"/>
      <c r="Q376" s="42">
        <f t="shared" si="70"/>
        <v>0</v>
      </c>
      <c r="R376" s="42">
        <f>IF(ROW()=14,0,IF(OR(G376="",I376="",D376=""),0,SUMIFS($Q$14:Q375,$G$14:G375,G376,$I$14:I375,I376,$D$14:D375,"&gt;="&amp;DATE(IF(MONTH(D376)&gt;=4,YEAR(D376),YEAR(D376)-1),4,1),$D$14:D375,"&lt;"&amp;DATE(IF(MONTH(D376)&gt;=4,YEAR(D376)+1,YEAR(D376)),4,1))))</f>
        <v>0</v>
      </c>
      <c r="S376" s="42">
        <f t="shared" si="71"/>
        <v>0</v>
      </c>
      <c r="T376" s="42">
        <f>IFERROR(VLOOKUP(I376,'Section Master'!$A$14:$J$100,6,FALSE()),0)</f>
        <v>0</v>
      </c>
      <c r="U376" s="42">
        <f>IFERROR(VLOOKUP(I376,'Section Master'!$A$14:$J$100,7,FALSE()),0)</f>
        <v>0</v>
      </c>
      <c r="V376" s="38" t="str">
        <f>IF(I376="","",IFERROR(IF(VLOOKUP(I376,'Section Master'!$A$14:$J$100,8,FALSE())="Excess over aggregate",IF(S376&gt;U376,"Threshold exceeded","Below threshold"),IF(VLOOKUP(I376,'Section Master'!$A$14:$J$100,8,FALSE())="Single or aggregate gate",IF(OR(Q376&gt;T376,S376&gt;U376),"Threshold exceeded","Below threshold"),IF(VLOOKUP(I376,'Section Master'!$A$14:$J$100,8,FALSE())="Aggregate gate",IF(S376&gt;U376,"Threshold exceeded","Below threshold"),IF(VLOOKUP(I376,'Section Master'!$A$14:$J$100,8,FALSE())="No threshold","Applicable","Manual review")))),"Manual review"))</f>
        <v/>
      </c>
      <c r="W376" s="43">
        <f>IFERROR(VLOOKUP(I376,'Section Master'!$A$14:$J$100,5,FALSE()),0)</f>
        <v>0</v>
      </c>
      <c r="X376" s="44"/>
      <c r="Y376" s="42" t="str">
        <f>IF(I376="","",IF(V376="Below threshold",0,ROUND(IF(IFERROR(VLOOKUP(I376,'Section Master'!$A$14:$J$100,8,FALSE()),"")="Excess over aggregate",MAX(0,S376-MAX(U376,R376)),Q376)*IF(X376&lt;&gt;"",X376,W376),0)))</f>
        <v/>
      </c>
      <c r="Z376" s="39"/>
      <c r="AA376" s="40" t="str">
        <f t="shared" si="72"/>
        <v/>
      </c>
      <c r="AB376" s="39"/>
      <c r="AC376" s="42">
        <f t="shared" si="73"/>
        <v>0</v>
      </c>
      <c r="AD376" s="42">
        <f t="shared" si="74"/>
        <v>0</v>
      </c>
      <c r="AE376" s="42">
        <f t="shared" si="75"/>
        <v>0</v>
      </c>
      <c r="AF376" s="37"/>
      <c r="AG376" s="38" t="str">
        <f t="shared" si="76"/>
        <v/>
      </c>
      <c r="AH376" s="38" t="str">
        <f t="shared" si="77"/>
        <v/>
      </c>
      <c r="AI376" s="37"/>
    </row>
    <row r="377" spans="1:35" ht="14.25" customHeight="1" x14ac:dyDescent="0.25">
      <c r="A377" s="31" t="str">
        <f t="shared" si="65"/>
        <v/>
      </c>
      <c r="B377" s="39"/>
      <c r="C377" s="39"/>
      <c r="D377" s="45" t="str">
        <f t="shared" si="66"/>
        <v/>
      </c>
      <c r="E377" s="31" t="str">
        <f t="shared" si="67"/>
        <v/>
      </c>
      <c r="F377" s="31" t="str">
        <f t="shared" si="68"/>
        <v/>
      </c>
      <c r="G377" s="37"/>
      <c r="H377" s="31" t="str">
        <f>IFERROR(VLOOKUP(G377,'Vendor Master'!$A$14:$I$213,2,FALSE()),"")</f>
        <v/>
      </c>
      <c r="I377" s="37"/>
      <c r="J377" s="41"/>
      <c r="K377" s="41"/>
      <c r="L377" s="41"/>
      <c r="M377" s="33">
        <f t="shared" si="69"/>
        <v>0</v>
      </c>
      <c r="N377" s="37"/>
      <c r="O377" s="37" t="s">
        <v>370</v>
      </c>
      <c r="P377" s="41"/>
      <c r="Q377" s="33">
        <f t="shared" si="70"/>
        <v>0</v>
      </c>
      <c r="R377" s="33">
        <f>IF(ROW()=14,0,IF(OR(G377="",I377="",D377=""),0,SUMIFS($Q$14:Q376,$G$14:G376,G377,$I$14:I376,I377,$D$14:D376,"&gt;="&amp;DATE(IF(MONTH(D377)&gt;=4,YEAR(D377),YEAR(D377)-1),4,1),$D$14:D376,"&lt;"&amp;DATE(IF(MONTH(D377)&gt;=4,YEAR(D377)+1,YEAR(D377)),4,1))))</f>
        <v>0</v>
      </c>
      <c r="S377" s="33">
        <f t="shared" si="71"/>
        <v>0</v>
      </c>
      <c r="T377" s="33">
        <f>IFERROR(VLOOKUP(I377,'Section Master'!$A$14:$J$100,6,FALSE()),0)</f>
        <v>0</v>
      </c>
      <c r="U377" s="33">
        <f>IFERROR(VLOOKUP(I377,'Section Master'!$A$14:$J$100,7,FALSE()),0)</f>
        <v>0</v>
      </c>
      <c r="V377" s="31" t="str">
        <f>IF(I377="","",IFERROR(IF(VLOOKUP(I377,'Section Master'!$A$14:$J$100,8,FALSE())="Excess over aggregate",IF(S377&gt;U377,"Threshold exceeded","Below threshold"),IF(VLOOKUP(I377,'Section Master'!$A$14:$J$100,8,FALSE())="Single or aggregate gate",IF(OR(Q377&gt;T377,S377&gt;U377),"Threshold exceeded","Below threshold"),IF(VLOOKUP(I377,'Section Master'!$A$14:$J$100,8,FALSE())="Aggregate gate",IF(S377&gt;U377,"Threshold exceeded","Below threshold"),IF(VLOOKUP(I377,'Section Master'!$A$14:$J$100,8,FALSE())="No threshold","Applicable","Manual review")))),"Manual review"))</f>
        <v/>
      </c>
      <c r="W377" s="46">
        <f>IFERROR(VLOOKUP(I377,'Section Master'!$A$14:$J$100,5,FALSE()),0)</f>
        <v>0</v>
      </c>
      <c r="X377" s="44"/>
      <c r="Y377" s="33" t="str">
        <f>IF(I377="","",IF(V377="Below threshold",0,ROUND(IF(IFERROR(VLOOKUP(I377,'Section Master'!$A$14:$J$100,8,FALSE()),"")="Excess over aggregate",MAX(0,S377-MAX(U377,R377)),Q377)*IF(X377&lt;&gt;"",X377,W377),0)))</f>
        <v/>
      </c>
      <c r="Z377" s="39"/>
      <c r="AA377" s="45" t="str">
        <f t="shared" si="72"/>
        <v/>
      </c>
      <c r="AB377" s="39"/>
      <c r="AC377" s="33">
        <f t="shared" si="73"/>
        <v>0</v>
      </c>
      <c r="AD377" s="33">
        <f t="shared" si="74"/>
        <v>0</v>
      </c>
      <c r="AE377" s="33">
        <f t="shared" si="75"/>
        <v>0</v>
      </c>
      <c r="AF377" s="37"/>
      <c r="AG377" s="31" t="str">
        <f t="shared" si="76"/>
        <v/>
      </c>
      <c r="AH377" s="31" t="str">
        <f t="shared" si="77"/>
        <v/>
      </c>
      <c r="AI377" s="37"/>
    </row>
    <row r="378" spans="1:35" ht="14.25" customHeight="1" x14ac:dyDescent="0.25">
      <c r="A378" s="38" t="str">
        <f t="shared" si="65"/>
        <v/>
      </c>
      <c r="B378" s="39"/>
      <c r="C378" s="39"/>
      <c r="D378" s="40" t="str">
        <f t="shared" si="66"/>
        <v/>
      </c>
      <c r="E378" s="38" t="str">
        <f t="shared" si="67"/>
        <v/>
      </c>
      <c r="F378" s="38" t="str">
        <f t="shared" si="68"/>
        <v/>
      </c>
      <c r="G378" s="37"/>
      <c r="H378" s="38" t="str">
        <f>IFERROR(VLOOKUP(G378,'Vendor Master'!$A$14:$I$213,2,FALSE()),"")</f>
        <v/>
      </c>
      <c r="I378" s="37"/>
      <c r="J378" s="41"/>
      <c r="K378" s="41"/>
      <c r="L378" s="41"/>
      <c r="M378" s="42">
        <f t="shared" si="69"/>
        <v>0</v>
      </c>
      <c r="N378" s="37"/>
      <c r="O378" s="37" t="s">
        <v>370</v>
      </c>
      <c r="P378" s="41"/>
      <c r="Q378" s="42">
        <f t="shared" si="70"/>
        <v>0</v>
      </c>
      <c r="R378" s="42">
        <f>IF(ROW()=14,0,IF(OR(G378="",I378="",D378=""),0,SUMIFS($Q$14:Q377,$G$14:G377,G378,$I$14:I377,I378,$D$14:D377,"&gt;="&amp;DATE(IF(MONTH(D378)&gt;=4,YEAR(D378),YEAR(D378)-1),4,1),$D$14:D377,"&lt;"&amp;DATE(IF(MONTH(D378)&gt;=4,YEAR(D378)+1,YEAR(D378)),4,1))))</f>
        <v>0</v>
      </c>
      <c r="S378" s="42">
        <f t="shared" si="71"/>
        <v>0</v>
      </c>
      <c r="T378" s="42">
        <f>IFERROR(VLOOKUP(I378,'Section Master'!$A$14:$J$100,6,FALSE()),0)</f>
        <v>0</v>
      </c>
      <c r="U378" s="42">
        <f>IFERROR(VLOOKUP(I378,'Section Master'!$A$14:$J$100,7,FALSE()),0)</f>
        <v>0</v>
      </c>
      <c r="V378" s="38" t="str">
        <f>IF(I378="","",IFERROR(IF(VLOOKUP(I378,'Section Master'!$A$14:$J$100,8,FALSE())="Excess over aggregate",IF(S378&gt;U378,"Threshold exceeded","Below threshold"),IF(VLOOKUP(I378,'Section Master'!$A$14:$J$100,8,FALSE())="Single or aggregate gate",IF(OR(Q378&gt;T378,S378&gt;U378),"Threshold exceeded","Below threshold"),IF(VLOOKUP(I378,'Section Master'!$A$14:$J$100,8,FALSE())="Aggregate gate",IF(S378&gt;U378,"Threshold exceeded","Below threshold"),IF(VLOOKUP(I378,'Section Master'!$A$14:$J$100,8,FALSE())="No threshold","Applicable","Manual review")))),"Manual review"))</f>
        <v/>
      </c>
      <c r="W378" s="43">
        <f>IFERROR(VLOOKUP(I378,'Section Master'!$A$14:$J$100,5,FALSE()),0)</f>
        <v>0</v>
      </c>
      <c r="X378" s="44"/>
      <c r="Y378" s="42" t="str">
        <f>IF(I378="","",IF(V378="Below threshold",0,ROUND(IF(IFERROR(VLOOKUP(I378,'Section Master'!$A$14:$J$100,8,FALSE()),"")="Excess over aggregate",MAX(0,S378-MAX(U378,R378)),Q378)*IF(X378&lt;&gt;"",X378,W378),0)))</f>
        <v/>
      </c>
      <c r="Z378" s="39"/>
      <c r="AA378" s="40" t="str">
        <f t="shared" si="72"/>
        <v/>
      </c>
      <c r="AB378" s="39"/>
      <c r="AC378" s="42">
        <f t="shared" si="73"/>
        <v>0</v>
      </c>
      <c r="AD378" s="42">
        <f t="shared" si="74"/>
        <v>0</v>
      </c>
      <c r="AE378" s="42">
        <f t="shared" si="75"/>
        <v>0</v>
      </c>
      <c r="AF378" s="37"/>
      <c r="AG378" s="38" t="str">
        <f t="shared" si="76"/>
        <v/>
      </c>
      <c r="AH378" s="38" t="str">
        <f t="shared" si="77"/>
        <v/>
      </c>
      <c r="AI378" s="37"/>
    </row>
    <row r="379" spans="1:35" ht="14.25" customHeight="1" x14ac:dyDescent="0.25">
      <c r="A379" s="31" t="str">
        <f t="shared" si="65"/>
        <v/>
      </c>
      <c r="B379" s="39"/>
      <c r="C379" s="39"/>
      <c r="D379" s="45" t="str">
        <f t="shared" si="66"/>
        <v/>
      </c>
      <c r="E379" s="31" t="str">
        <f t="shared" si="67"/>
        <v/>
      </c>
      <c r="F379" s="31" t="str">
        <f t="shared" si="68"/>
        <v/>
      </c>
      <c r="G379" s="37"/>
      <c r="H379" s="31" t="str">
        <f>IFERROR(VLOOKUP(G379,'Vendor Master'!$A$14:$I$213,2,FALSE()),"")</f>
        <v/>
      </c>
      <c r="I379" s="37"/>
      <c r="J379" s="41"/>
      <c r="K379" s="41"/>
      <c r="L379" s="41"/>
      <c r="M379" s="33">
        <f t="shared" si="69"/>
        <v>0</v>
      </c>
      <c r="N379" s="37"/>
      <c r="O379" s="37" t="s">
        <v>370</v>
      </c>
      <c r="P379" s="41"/>
      <c r="Q379" s="33">
        <f t="shared" si="70"/>
        <v>0</v>
      </c>
      <c r="R379" s="33">
        <f>IF(ROW()=14,0,IF(OR(G379="",I379="",D379=""),0,SUMIFS($Q$14:Q378,$G$14:G378,G379,$I$14:I378,I379,$D$14:D378,"&gt;="&amp;DATE(IF(MONTH(D379)&gt;=4,YEAR(D379),YEAR(D379)-1),4,1),$D$14:D378,"&lt;"&amp;DATE(IF(MONTH(D379)&gt;=4,YEAR(D379)+1,YEAR(D379)),4,1))))</f>
        <v>0</v>
      </c>
      <c r="S379" s="33">
        <f t="shared" si="71"/>
        <v>0</v>
      </c>
      <c r="T379" s="33">
        <f>IFERROR(VLOOKUP(I379,'Section Master'!$A$14:$J$100,6,FALSE()),0)</f>
        <v>0</v>
      </c>
      <c r="U379" s="33">
        <f>IFERROR(VLOOKUP(I379,'Section Master'!$A$14:$J$100,7,FALSE()),0)</f>
        <v>0</v>
      </c>
      <c r="V379" s="31" t="str">
        <f>IF(I379="","",IFERROR(IF(VLOOKUP(I379,'Section Master'!$A$14:$J$100,8,FALSE())="Excess over aggregate",IF(S379&gt;U379,"Threshold exceeded","Below threshold"),IF(VLOOKUP(I379,'Section Master'!$A$14:$J$100,8,FALSE())="Single or aggregate gate",IF(OR(Q379&gt;T379,S379&gt;U379),"Threshold exceeded","Below threshold"),IF(VLOOKUP(I379,'Section Master'!$A$14:$J$100,8,FALSE())="Aggregate gate",IF(S379&gt;U379,"Threshold exceeded","Below threshold"),IF(VLOOKUP(I379,'Section Master'!$A$14:$J$100,8,FALSE())="No threshold","Applicable","Manual review")))),"Manual review"))</f>
        <v/>
      </c>
      <c r="W379" s="46">
        <f>IFERROR(VLOOKUP(I379,'Section Master'!$A$14:$J$100,5,FALSE()),0)</f>
        <v>0</v>
      </c>
      <c r="X379" s="44"/>
      <c r="Y379" s="33" t="str">
        <f>IF(I379="","",IF(V379="Below threshold",0,ROUND(IF(IFERROR(VLOOKUP(I379,'Section Master'!$A$14:$J$100,8,FALSE()),"")="Excess over aggregate",MAX(0,S379-MAX(U379,R379)),Q379)*IF(X379&lt;&gt;"",X379,W379),0)))</f>
        <v/>
      </c>
      <c r="Z379" s="39"/>
      <c r="AA379" s="45" t="str">
        <f t="shared" si="72"/>
        <v/>
      </c>
      <c r="AB379" s="39"/>
      <c r="AC379" s="33">
        <f t="shared" si="73"/>
        <v>0</v>
      </c>
      <c r="AD379" s="33">
        <f t="shared" si="74"/>
        <v>0</v>
      </c>
      <c r="AE379" s="33">
        <f t="shared" si="75"/>
        <v>0</v>
      </c>
      <c r="AF379" s="37"/>
      <c r="AG379" s="31" t="str">
        <f t="shared" si="76"/>
        <v/>
      </c>
      <c r="AH379" s="31" t="str">
        <f t="shared" si="77"/>
        <v/>
      </c>
      <c r="AI379" s="37"/>
    </row>
    <row r="380" spans="1:35" ht="14.25" customHeight="1" x14ac:dyDescent="0.25">
      <c r="A380" s="38" t="str">
        <f t="shared" si="65"/>
        <v/>
      </c>
      <c r="B380" s="39"/>
      <c r="C380" s="39"/>
      <c r="D380" s="40" t="str">
        <f t="shared" si="66"/>
        <v/>
      </c>
      <c r="E380" s="38" t="str">
        <f t="shared" si="67"/>
        <v/>
      </c>
      <c r="F380" s="38" t="str">
        <f t="shared" si="68"/>
        <v/>
      </c>
      <c r="G380" s="37"/>
      <c r="H380" s="38" t="str">
        <f>IFERROR(VLOOKUP(G380,'Vendor Master'!$A$14:$I$213,2,FALSE()),"")</f>
        <v/>
      </c>
      <c r="I380" s="37"/>
      <c r="J380" s="41"/>
      <c r="K380" s="41"/>
      <c r="L380" s="41"/>
      <c r="M380" s="42">
        <f t="shared" si="69"/>
        <v>0</v>
      </c>
      <c r="N380" s="37"/>
      <c r="O380" s="37" t="s">
        <v>370</v>
      </c>
      <c r="P380" s="41"/>
      <c r="Q380" s="42">
        <f t="shared" si="70"/>
        <v>0</v>
      </c>
      <c r="R380" s="42">
        <f>IF(ROW()=14,0,IF(OR(G380="",I380="",D380=""),0,SUMIFS($Q$14:Q379,$G$14:G379,G380,$I$14:I379,I380,$D$14:D379,"&gt;="&amp;DATE(IF(MONTH(D380)&gt;=4,YEAR(D380),YEAR(D380)-1),4,1),$D$14:D379,"&lt;"&amp;DATE(IF(MONTH(D380)&gt;=4,YEAR(D380)+1,YEAR(D380)),4,1))))</f>
        <v>0</v>
      </c>
      <c r="S380" s="42">
        <f t="shared" si="71"/>
        <v>0</v>
      </c>
      <c r="T380" s="42">
        <f>IFERROR(VLOOKUP(I380,'Section Master'!$A$14:$J$100,6,FALSE()),0)</f>
        <v>0</v>
      </c>
      <c r="U380" s="42">
        <f>IFERROR(VLOOKUP(I380,'Section Master'!$A$14:$J$100,7,FALSE()),0)</f>
        <v>0</v>
      </c>
      <c r="V380" s="38" t="str">
        <f>IF(I380="","",IFERROR(IF(VLOOKUP(I380,'Section Master'!$A$14:$J$100,8,FALSE())="Excess over aggregate",IF(S380&gt;U380,"Threshold exceeded","Below threshold"),IF(VLOOKUP(I380,'Section Master'!$A$14:$J$100,8,FALSE())="Single or aggregate gate",IF(OR(Q380&gt;T380,S380&gt;U380),"Threshold exceeded","Below threshold"),IF(VLOOKUP(I380,'Section Master'!$A$14:$J$100,8,FALSE())="Aggregate gate",IF(S380&gt;U380,"Threshold exceeded","Below threshold"),IF(VLOOKUP(I380,'Section Master'!$A$14:$J$100,8,FALSE())="No threshold","Applicable","Manual review")))),"Manual review"))</f>
        <v/>
      </c>
      <c r="W380" s="43">
        <f>IFERROR(VLOOKUP(I380,'Section Master'!$A$14:$J$100,5,FALSE()),0)</f>
        <v>0</v>
      </c>
      <c r="X380" s="44"/>
      <c r="Y380" s="42" t="str">
        <f>IF(I380="","",IF(V380="Below threshold",0,ROUND(IF(IFERROR(VLOOKUP(I380,'Section Master'!$A$14:$J$100,8,FALSE()),"")="Excess over aggregate",MAX(0,S380-MAX(U380,R380)),Q380)*IF(X380&lt;&gt;"",X380,W380),0)))</f>
        <v/>
      </c>
      <c r="Z380" s="39"/>
      <c r="AA380" s="40" t="str">
        <f t="shared" si="72"/>
        <v/>
      </c>
      <c r="AB380" s="39"/>
      <c r="AC380" s="42">
        <f t="shared" si="73"/>
        <v>0</v>
      </c>
      <c r="AD380" s="42">
        <f t="shared" si="74"/>
        <v>0</v>
      </c>
      <c r="AE380" s="42">
        <f t="shared" si="75"/>
        <v>0</v>
      </c>
      <c r="AF380" s="37"/>
      <c r="AG380" s="38" t="str">
        <f t="shared" si="76"/>
        <v/>
      </c>
      <c r="AH380" s="38" t="str">
        <f t="shared" si="77"/>
        <v/>
      </c>
      <c r="AI380" s="37"/>
    </row>
    <row r="381" spans="1:35" ht="14.25" customHeight="1" x14ac:dyDescent="0.25">
      <c r="A381" s="31" t="str">
        <f t="shared" si="65"/>
        <v/>
      </c>
      <c r="B381" s="39"/>
      <c r="C381" s="39"/>
      <c r="D381" s="45" t="str">
        <f t="shared" si="66"/>
        <v/>
      </c>
      <c r="E381" s="31" t="str">
        <f t="shared" si="67"/>
        <v/>
      </c>
      <c r="F381" s="31" t="str">
        <f t="shared" si="68"/>
        <v/>
      </c>
      <c r="G381" s="37"/>
      <c r="H381" s="31" t="str">
        <f>IFERROR(VLOOKUP(G381,'Vendor Master'!$A$14:$I$213,2,FALSE()),"")</f>
        <v/>
      </c>
      <c r="I381" s="37"/>
      <c r="J381" s="41"/>
      <c r="K381" s="41"/>
      <c r="L381" s="41"/>
      <c r="M381" s="33">
        <f t="shared" si="69"/>
        <v>0</v>
      </c>
      <c r="N381" s="37"/>
      <c r="O381" s="37" t="s">
        <v>370</v>
      </c>
      <c r="P381" s="41"/>
      <c r="Q381" s="33">
        <f t="shared" si="70"/>
        <v>0</v>
      </c>
      <c r="R381" s="33">
        <f>IF(ROW()=14,0,IF(OR(G381="",I381="",D381=""),0,SUMIFS($Q$14:Q380,$G$14:G380,G381,$I$14:I380,I381,$D$14:D380,"&gt;="&amp;DATE(IF(MONTH(D381)&gt;=4,YEAR(D381),YEAR(D381)-1),4,1),$D$14:D380,"&lt;"&amp;DATE(IF(MONTH(D381)&gt;=4,YEAR(D381)+1,YEAR(D381)),4,1))))</f>
        <v>0</v>
      </c>
      <c r="S381" s="33">
        <f t="shared" si="71"/>
        <v>0</v>
      </c>
      <c r="T381" s="33">
        <f>IFERROR(VLOOKUP(I381,'Section Master'!$A$14:$J$100,6,FALSE()),0)</f>
        <v>0</v>
      </c>
      <c r="U381" s="33">
        <f>IFERROR(VLOOKUP(I381,'Section Master'!$A$14:$J$100,7,FALSE()),0)</f>
        <v>0</v>
      </c>
      <c r="V381" s="31" t="str">
        <f>IF(I381="","",IFERROR(IF(VLOOKUP(I381,'Section Master'!$A$14:$J$100,8,FALSE())="Excess over aggregate",IF(S381&gt;U381,"Threshold exceeded","Below threshold"),IF(VLOOKUP(I381,'Section Master'!$A$14:$J$100,8,FALSE())="Single or aggregate gate",IF(OR(Q381&gt;T381,S381&gt;U381),"Threshold exceeded","Below threshold"),IF(VLOOKUP(I381,'Section Master'!$A$14:$J$100,8,FALSE())="Aggregate gate",IF(S381&gt;U381,"Threshold exceeded","Below threshold"),IF(VLOOKUP(I381,'Section Master'!$A$14:$J$100,8,FALSE())="No threshold","Applicable","Manual review")))),"Manual review"))</f>
        <v/>
      </c>
      <c r="W381" s="46">
        <f>IFERROR(VLOOKUP(I381,'Section Master'!$A$14:$J$100,5,FALSE()),0)</f>
        <v>0</v>
      </c>
      <c r="X381" s="44"/>
      <c r="Y381" s="33" t="str">
        <f>IF(I381="","",IF(V381="Below threshold",0,ROUND(IF(IFERROR(VLOOKUP(I381,'Section Master'!$A$14:$J$100,8,FALSE()),"")="Excess over aggregate",MAX(0,S381-MAX(U381,R381)),Q381)*IF(X381&lt;&gt;"",X381,W381),0)))</f>
        <v/>
      </c>
      <c r="Z381" s="39"/>
      <c r="AA381" s="45" t="str">
        <f t="shared" si="72"/>
        <v/>
      </c>
      <c r="AB381" s="39"/>
      <c r="AC381" s="33">
        <f t="shared" si="73"/>
        <v>0</v>
      </c>
      <c r="AD381" s="33">
        <f t="shared" si="74"/>
        <v>0</v>
      </c>
      <c r="AE381" s="33">
        <f t="shared" si="75"/>
        <v>0</v>
      </c>
      <c r="AF381" s="37"/>
      <c r="AG381" s="31" t="str">
        <f t="shared" si="76"/>
        <v/>
      </c>
      <c r="AH381" s="31" t="str">
        <f t="shared" si="77"/>
        <v/>
      </c>
      <c r="AI381" s="37"/>
    </row>
    <row r="382" spans="1:35" ht="14.25" customHeight="1" x14ac:dyDescent="0.25">
      <c r="A382" s="38" t="str">
        <f t="shared" si="65"/>
        <v/>
      </c>
      <c r="B382" s="39"/>
      <c r="C382" s="39"/>
      <c r="D382" s="40" t="str">
        <f t="shared" si="66"/>
        <v/>
      </c>
      <c r="E382" s="38" t="str">
        <f t="shared" si="67"/>
        <v/>
      </c>
      <c r="F382" s="38" t="str">
        <f t="shared" si="68"/>
        <v/>
      </c>
      <c r="G382" s="37"/>
      <c r="H382" s="38" t="str">
        <f>IFERROR(VLOOKUP(G382,'Vendor Master'!$A$14:$I$213,2,FALSE()),"")</f>
        <v/>
      </c>
      <c r="I382" s="37"/>
      <c r="J382" s="41"/>
      <c r="K382" s="41"/>
      <c r="L382" s="41"/>
      <c r="M382" s="42">
        <f t="shared" si="69"/>
        <v>0</v>
      </c>
      <c r="N382" s="37"/>
      <c r="O382" s="37" t="s">
        <v>370</v>
      </c>
      <c r="P382" s="41"/>
      <c r="Q382" s="42">
        <f t="shared" si="70"/>
        <v>0</v>
      </c>
      <c r="R382" s="42">
        <f>IF(ROW()=14,0,IF(OR(G382="",I382="",D382=""),0,SUMIFS($Q$14:Q381,$G$14:G381,G382,$I$14:I381,I382,$D$14:D381,"&gt;="&amp;DATE(IF(MONTH(D382)&gt;=4,YEAR(D382),YEAR(D382)-1),4,1),$D$14:D381,"&lt;"&amp;DATE(IF(MONTH(D382)&gt;=4,YEAR(D382)+1,YEAR(D382)),4,1))))</f>
        <v>0</v>
      </c>
      <c r="S382" s="42">
        <f t="shared" si="71"/>
        <v>0</v>
      </c>
      <c r="T382" s="42">
        <f>IFERROR(VLOOKUP(I382,'Section Master'!$A$14:$J$100,6,FALSE()),0)</f>
        <v>0</v>
      </c>
      <c r="U382" s="42">
        <f>IFERROR(VLOOKUP(I382,'Section Master'!$A$14:$J$100,7,FALSE()),0)</f>
        <v>0</v>
      </c>
      <c r="V382" s="38" t="str">
        <f>IF(I382="","",IFERROR(IF(VLOOKUP(I382,'Section Master'!$A$14:$J$100,8,FALSE())="Excess over aggregate",IF(S382&gt;U382,"Threshold exceeded","Below threshold"),IF(VLOOKUP(I382,'Section Master'!$A$14:$J$100,8,FALSE())="Single or aggregate gate",IF(OR(Q382&gt;T382,S382&gt;U382),"Threshold exceeded","Below threshold"),IF(VLOOKUP(I382,'Section Master'!$A$14:$J$100,8,FALSE())="Aggregate gate",IF(S382&gt;U382,"Threshold exceeded","Below threshold"),IF(VLOOKUP(I382,'Section Master'!$A$14:$J$100,8,FALSE())="No threshold","Applicable","Manual review")))),"Manual review"))</f>
        <v/>
      </c>
      <c r="W382" s="43">
        <f>IFERROR(VLOOKUP(I382,'Section Master'!$A$14:$J$100,5,FALSE()),0)</f>
        <v>0</v>
      </c>
      <c r="X382" s="44"/>
      <c r="Y382" s="42" t="str">
        <f>IF(I382="","",IF(V382="Below threshold",0,ROUND(IF(IFERROR(VLOOKUP(I382,'Section Master'!$A$14:$J$100,8,FALSE()),"")="Excess over aggregate",MAX(0,S382-MAX(U382,R382)),Q382)*IF(X382&lt;&gt;"",X382,W382),0)))</f>
        <v/>
      </c>
      <c r="Z382" s="39"/>
      <c r="AA382" s="40" t="str">
        <f t="shared" si="72"/>
        <v/>
      </c>
      <c r="AB382" s="39"/>
      <c r="AC382" s="42">
        <f t="shared" si="73"/>
        <v>0</v>
      </c>
      <c r="AD382" s="42">
        <f t="shared" si="74"/>
        <v>0</v>
      </c>
      <c r="AE382" s="42">
        <f t="shared" si="75"/>
        <v>0</v>
      </c>
      <c r="AF382" s="37"/>
      <c r="AG382" s="38" t="str">
        <f t="shared" si="76"/>
        <v/>
      </c>
      <c r="AH382" s="38" t="str">
        <f t="shared" si="77"/>
        <v/>
      </c>
      <c r="AI382" s="37"/>
    </row>
    <row r="383" spans="1:35" ht="14.25" customHeight="1" x14ac:dyDescent="0.25">
      <c r="A383" s="31" t="str">
        <f t="shared" si="65"/>
        <v/>
      </c>
      <c r="B383" s="39"/>
      <c r="C383" s="39"/>
      <c r="D383" s="45" t="str">
        <f t="shared" si="66"/>
        <v/>
      </c>
      <c r="E383" s="31" t="str">
        <f t="shared" si="67"/>
        <v/>
      </c>
      <c r="F383" s="31" t="str">
        <f t="shared" si="68"/>
        <v/>
      </c>
      <c r="G383" s="37"/>
      <c r="H383" s="31" t="str">
        <f>IFERROR(VLOOKUP(G383,'Vendor Master'!$A$14:$I$213,2,FALSE()),"")</f>
        <v/>
      </c>
      <c r="I383" s="37"/>
      <c r="J383" s="41"/>
      <c r="K383" s="41"/>
      <c r="L383" s="41"/>
      <c r="M383" s="33">
        <f t="shared" si="69"/>
        <v>0</v>
      </c>
      <c r="N383" s="37"/>
      <c r="O383" s="37" t="s">
        <v>370</v>
      </c>
      <c r="P383" s="41"/>
      <c r="Q383" s="33">
        <f t="shared" si="70"/>
        <v>0</v>
      </c>
      <c r="R383" s="33">
        <f>IF(ROW()=14,0,IF(OR(G383="",I383="",D383=""),0,SUMIFS($Q$14:Q382,$G$14:G382,G383,$I$14:I382,I383,$D$14:D382,"&gt;="&amp;DATE(IF(MONTH(D383)&gt;=4,YEAR(D383),YEAR(D383)-1),4,1),$D$14:D382,"&lt;"&amp;DATE(IF(MONTH(D383)&gt;=4,YEAR(D383)+1,YEAR(D383)),4,1))))</f>
        <v>0</v>
      </c>
      <c r="S383" s="33">
        <f t="shared" si="71"/>
        <v>0</v>
      </c>
      <c r="T383" s="33">
        <f>IFERROR(VLOOKUP(I383,'Section Master'!$A$14:$J$100,6,FALSE()),0)</f>
        <v>0</v>
      </c>
      <c r="U383" s="33">
        <f>IFERROR(VLOOKUP(I383,'Section Master'!$A$14:$J$100,7,FALSE()),0)</f>
        <v>0</v>
      </c>
      <c r="V383" s="31" t="str">
        <f>IF(I383="","",IFERROR(IF(VLOOKUP(I383,'Section Master'!$A$14:$J$100,8,FALSE())="Excess over aggregate",IF(S383&gt;U383,"Threshold exceeded","Below threshold"),IF(VLOOKUP(I383,'Section Master'!$A$14:$J$100,8,FALSE())="Single or aggregate gate",IF(OR(Q383&gt;T383,S383&gt;U383),"Threshold exceeded","Below threshold"),IF(VLOOKUP(I383,'Section Master'!$A$14:$J$100,8,FALSE())="Aggregate gate",IF(S383&gt;U383,"Threshold exceeded","Below threshold"),IF(VLOOKUP(I383,'Section Master'!$A$14:$J$100,8,FALSE())="No threshold","Applicable","Manual review")))),"Manual review"))</f>
        <v/>
      </c>
      <c r="W383" s="46">
        <f>IFERROR(VLOOKUP(I383,'Section Master'!$A$14:$J$100,5,FALSE()),0)</f>
        <v>0</v>
      </c>
      <c r="X383" s="44"/>
      <c r="Y383" s="33" t="str">
        <f>IF(I383="","",IF(V383="Below threshold",0,ROUND(IF(IFERROR(VLOOKUP(I383,'Section Master'!$A$14:$J$100,8,FALSE()),"")="Excess over aggregate",MAX(0,S383-MAX(U383,R383)),Q383)*IF(X383&lt;&gt;"",X383,W383),0)))</f>
        <v/>
      </c>
      <c r="Z383" s="39"/>
      <c r="AA383" s="45" t="str">
        <f t="shared" si="72"/>
        <v/>
      </c>
      <c r="AB383" s="39"/>
      <c r="AC383" s="33">
        <f t="shared" si="73"/>
        <v>0</v>
      </c>
      <c r="AD383" s="33">
        <f t="shared" si="74"/>
        <v>0</v>
      </c>
      <c r="AE383" s="33">
        <f t="shared" si="75"/>
        <v>0</v>
      </c>
      <c r="AF383" s="37"/>
      <c r="AG383" s="31" t="str">
        <f t="shared" si="76"/>
        <v/>
      </c>
      <c r="AH383" s="31" t="str">
        <f t="shared" si="77"/>
        <v/>
      </c>
      <c r="AI383" s="37"/>
    </row>
    <row r="384" spans="1:35" ht="14.25" customHeight="1" x14ac:dyDescent="0.25">
      <c r="A384" s="38" t="str">
        <f t="shared" si="65"/>
        <v/>
      </c>
      <c r="B384" s="39"/>
      <c r="C384" s="39"/>
      <c r="D384" s="40" t="str">
        <f t="shared" si="66"/>
        <v/>
      </c>
      <c r="E384" s="38" t="str">
        <f t="shared" si="67"/>
        <v/>
      </c>
      <c r="F384" s="38" t="str">
        <f t="shared" si="68"/>
        <v/>
      </c>
      <c r="G384" s="37"/>
      <c r="H384" s="38" t="str">
        <f>IFERROR(VLOOKUP(G384,'Vendor Master'!$A$14:$I$213,2,FALSE()),"")</f>
        <v/>
      </c>
      <c r="I384" s="37"/>
      <c r="J384" s="41"/>
      <c r="K384" s="41"/>
      <c r="L384" s="41"/>
      <c r="M384" s="42">
        <f t="shared" si="69"/>
        <v>0</v>
      </c>
      <c r="N384" s="37"/>
      <c r="O384" s="37" t="s">
        <v>370</v>
      </c>
      <c r="P384" s="41"/>
      <c r="Q384" s="42">
        <f t="shared" si="70"/>
        <v>0</v>
      </c>
      <c r="R384" s="42">
        <f>IF(ROW()=14,0,IF(OR(G384="",I384="",D384=""),0,SUMIFS($Q$14:Q383,$G$14:G383,G384,$I$14:I383,I384,$D$14:D383,"&gt;="&amp;DATE(IF(MONTH(D384)&gt;=4,YEAR(D384),YEAR(D384)-1),4,1),$D$14:D383,"&lt;"&amp;DATE(IF(MONTH(D384)&gt;=4,YEAR(D384)+1,YEAR(D384)),4,1))))</f>
        <v>0</v>
      </c>
      <c r="S384" s="42">
        <f t="shared" si="71"/>
        <v>0</v>
      </c>
      <c r="T384" s="42">
        <f>IFERROR(VLOOKUP(I384,'Section Master'!$A$14:$J$100,6,FALSE()),0)</f>
        <v>0</v>
      </c>
      <c r="U384" s="42">
        <f>IFERROR(VLOOKUP(I384,'Section Master'!$A$14:$J$100,7,FALSE()),0)</f>
        <v>0</v>
      </c>
      <c r="V384" s="38" t="str">
        <f>IF(I384="","",IFERROR(IF(VLOOKUP(I384,'Section Master'!$A$14:$J$100,8,FALSE())="Excess over aggregate",IF(S384&gt;U384,"Threshold exceeded","Below threshold"),IF(VLOOKUP(I384,'Section Master'!$A$14:$J$100,8,FALSE())="Single or aggregate gate",IF(OR(Q384&gt;T384,S384&gt;U384),"Threshold exceeded","Below threshold"),IF(VLOOKUP(I384,'Section Master'!$A$14:$J$100,8,FALSE())="Aggregate gate",IF(S384&gt;U384,"Threshold exceeded","Below threshold"),IF(VLOOKUP(I384,'Section Master'!$A$14:$J$100,8,FALSE())="No threshold","Applicable","Manual review")))),"Manual review"))</f>
        <v/>
      </c>
      <c r="W384" s="43">
        <f>IFERROR(VLOOKUP(I384,'Section Master'!$A$14:$J$100,5,FALSE()),0)</f>
        <v>0</v>
      </c>
      <c r="X384" s="44"/>
      <c r="Y384" s="42" t="str">
        <f>IF(I384="","",IF(V384="Below threshold",0,ROUND(IF(IFERROR(VLOOKUP(I384,'Section Master'!$A$14:$J$100,8,FALSE()),"")="Excess over aggregate",MAX(0,S384-MAX(U384,R384)),Q384)*IF(X384&lt;&gt;"",X384,W384),0)))</f>
        <v/>
      </c>
      <c r="Z384" s="39"/>
      <c r="AA384" s="40" t="str">
        <f t="shared" si="72"/>
        <v/>
      </c>
      <c r="AB384" s="39"/>
      <c r="AC384" s="42">
        <f t="shared" si="73"/>
        <v>0</v>
      </c>
      <c r="AD384" s="42">
        <f t="shared" si="74"/>
        <v>0</v>
      </c>
      <c r="AE384" s="42">
        <f t="shared" si="75"/>
        <v>0</v>
      </c>
      <c r="AF384" s="37"/>
      <c r="AG384" s="38" t="str">
        <f t="shared" si="76"/>
        <v/>
      </c>
      <c r="AH384" s="38" t="str">
        <f t="shared" si="77"/>
        <v/>
      </c>
      <c r="AI384" s="37"/>
    </row>
    <row r="385" spans="1:35" ht="14.25" customHeight="1" x14ac:dyDescent="0.25">
      <c r="A385" s="31" t="str">
        <f t="shared" si="65"/>
        <v/>
      </c>
      <c r="B385" s="39"/>
      <c r="C385" s="39"/>
      <c r="D385" s="45" t="str">
        <f t="shared" si="66"/>
        <v/>
      </c>
      <c r="E385" s="31" t="str">
        <f t="shared" si="67"/>
        <v/>
      </c>
      <c r="F385" s="31" t="str">
        <f t="shared" si="68"/>
        <v/>
      </c>
      <c r="G385" s="37"/>
      <c r="H385" s="31" t="str">
        <f>IFERROR(VLOOKUP(G385,'Vendor Master'!$A$14:$I$213,2,FALSE()),"")</f>
        <v/>
      </c>
      <c r="I385" s="37"/>
      <c r="J385" s="41"/>
      <c r="K385" s="41"/>
      <c r="L385" s="41"/>
      <c r="M385" s="33">
        <f t="shared" si="69"/>
        <v>0</v>
      </c>
      <c r="N385" s="37"/>
      <c r="O385" s="37" t="s">
        <v>370</v>
      </c>
      <c r="P385" s="41"/>
      <c r="Q385" s="33">
        <f t="shared" si="70"/>
        <v>0</v>
      </c>
      <c r="R385" s="33">
        <f>IF(ROW()=14,0,IF(OR(G385="",I385="",D385=""),0,SUMIFS($Q$14:Q384,$G$14:G384,G385,$I$14:I384,I385,$D$14:D384,"&gt;="&amp;DATE(IF(MONTH(D385)&gt;=4,YEAR(D385),YEAR(D385)-1),4,1),$D$14:D384,"&lt;"&amp;DATE(IF(MONTH(D385)&gt;=4,YEAR(D385)+1,YEAR(D385)),4,1))))</f>
        <v>0</v>
      </c>
      <c r="S385" s="33">
        <f t="shared" si="71"/>
        <v>0</v>
      </c>
      <c r="T385" s="33">
        <f>IFERROR(VLOOKUP(I385,'Section Master'!$A$14:$J$100,6,FALSE()),0)</f>
        <v>0</v>
      </c>
      <c r="U385" s="33">
        <f>IFERROR(VLOOKUP(I385,'Section Master'!$A$14:$J$100,7,FALSE()),0)</f>
        <v>0</v>
      </c>
      <c r="V385" s="31" t="str">
        <f>IF(I385="","",IFERROR(IF(VLOOKUP(I385,'Section Master'!$A$14:$J$100,8,FALSE())="Excess over aggregate",IF(S385&gt;U385,"Threshold exceeded","Below threshold"),IF(VLOOKUP(I385,'Section Master'!$A$14:$J$100,8,FALSE())="Single or aggregate gate",IF(OR(Q385&gt;T385,S385&gt;U385),"Threshold exceeded","Below threshold"),IF(VLOOKUP(I385,'Section Master'!$A$14:$J$100,8,FALSE())="Aggregate gate",IF(S385&gt;U385,"Threshold exceeded","Below threshold"),IF(VLOOKUP(I385,'Section Master'!$A$14:$J$100,8,FALSE())="No threshold","Applicable","Manual review")))),"Manual review"))</f>
        <v/>
      </c>
      <c r="W385" s="46">
        <f>IFERROR(VLOOKUP(I385,'Section Master'!$A$14:$J$100,5,FALSE()),0)</f>
        <v>0</v>
      </c>
      <c r="X385" s="44"/>
      <c r="Y385" s="33" t="str">
        <f>IF(I385="","",IF(V385="Below threshold",0,ROUND(IF(IFERROR(VLOOKUP(I385,'Section Master'!$A$14:$J$100,8,FALSE()),"")="Excess over aggregate",MAX(0,S385-MAX(U385,R385)),Q385)*IF(X385&lt;&gt;"",X385,W385),0)))</f>
        <v/>
      </c>
      <c r="Z385" s="39"/>
      <c r="AA385" s="45" t="str">
        <f t="shared" si="72"/>
        <v/>
      </c>
      <c r="AB385" s="39"/>
      <c r="AC385" s="33">
        <f t="shared" si="73"/>
        <v>0</v>
      </c>
      <c r="AD385" s="33">
        <f t="shared" si="74"/>
        <v>0</v>
      </c>
      <c r="AE385" s="33">
        <f t="shared" si="75"/>
        <v>0</v>
      </c>
      <c r="AF385" s="37"/>
      <c r="AG385" s="31" t="str">
        <f t="shared" si="76"/>
        <v/>
      </c>
      <c r="AH385" s="31" t="str">
        <f t="shared" si="77"/>
        <v/>
      </c>
      <c r="AI385" s="37"/>
    </row>
    <row r="386" spans="1:35" ht="14.25" customHeight="1" x14ac:dyDescent="0.25">
      <c r="A386" s="38" t="str">
        <f t="shared" si="65"/>
        <v/>
      </c>
      <c r="B386" s="39"/>
      <c r="C386" s="39"/>
      <c r="D386" s="40" t="str">
        <f t="shared" si="66"/>
        <v/>
      </c>
      <c r="E386" s="38" t="str">
        <f t="shared" si="67"/>
        <v/>
      </c>
      <c r="F386" s="38" t="str">
        <f t="shared" si="68"/>
        <v/>
      </c>
      <c r="G386" s="37"/>
      <c r="H386" s="38" t="str">
        <f>IFERROR(VLOOKUP(G386,'Vendor Master'!$A$14:$I$213,2,FALSE()),"")</f>
        <v/>
      </c>
      <c r="I386" s="37"/>
      <c r="J386" s="41"/>
      <c r="K386" s="41"/>
      <c r="L386" s="41"/>
      <c r="M386" s="42">
        <f t="shared" si="69"/>
        <v>0</v>
      </c>
      <c r="N386" s="37"/>
      <c r="O386" s="37" t="s">
        <v>370</v>
      </c>
      <c r="P386" s="41"/>
      <c r="Q386" s="42">
        <f t="shared" si="70"/>
        <v>0</v>
      </c>
      <c r="R386" s="42">
        <f>IF(ROW()=14,0,IF(OR(G386="",I386="",D386=""),0,SUMIFS($Q$14:Q385,$G$14:G385,G386,$I$14:I385,I386,$D$14:D385,"&gt;="&amp;DATE(IF(MONTH(D386)&gt;=4,YEAR(D386),YEAR(D386)-1),4,1),$D$14:D385,"&lt;"&amp;DATE(IF(MONTH(D386)&gt;=4,YEAR(D386)+1,YEAR(D386)),4,1))))</f>
        <v>0</v>
      </c>
      <c r="S386" s="42">
        <f t="shared" si="71"/>
        <v>0</v>
      </c>
      <c r="T386" s="42">
        <f>IFERROR(VLOOKUP(I386,'Section Master'!$A$14:$J$100,6,FALSE()),0)</f>
        <v>0</v>
      </c>
      <c r="U386" s="42">
        <f>IFERROR(VLOOKUP(I386,'Section Master'!$A$14:$J$100,7,FALSE()),0)</f>
        <v>0</v>
      </c>
      <c r="V386" s="38" t="str">
        <f>IF(I386="","",IFERROR(IF(VLOOKUP(I386,'Section Master'!$A$14:$J$100,8,FALSE())="Excess over aggregate",IF(S386&gt;U386,"Threshold exceeded","Below threshold"),IF(VLOOKUP(I386,'Section Master'!$A$14:$J$100,8,FALSE())="Single or aggregate gate",IF(OR(Q386&gt;T386,S386&gt;U386),"Threshold exceeded","Below threshold"),IF(VLOOKUP(I386,'Section Master'!$A$14:$J$100,8,FALSE())="Aggregate gate",IF(S386&gt;U386,"Threshold exceeded","Below threshold"),IF(VLOOKUP(I386,'Section Master'!$A$14:$J$100,8,FALSE())="No threshold","Applicable","Manual review")))),"Manual review"))</f>
        <v/>
      </c>
      <c r="W386" s="43">
        <f>IFERROR(VLOOKUP(I386,'Section Master'!$A$14:$J$100,5,FALSE()),0)</f>
        <v>0</v>
      </c>
      <c r="X386" s="44"/>
      <c r="Y386" s="42" t="str">
        <f>IF(I386="","",IF(V386="Below threshold",0,ROUND(IF(IFERROR(VLOOKUP(I386,'Section Master'!$A$14:$J$100,8,FALSE()),"")="Excess over aggregate",MAX(0,S386-MAX(U386,R386)),Q386)*IF(X386&lt;&gt;"",X386,W386),0)))</f>
        <v/>
      </c>
      <c r="Z386" s="39"/>
      <c r="AA386" s="40" t="str">
        <f t="shared" si="72"/>
        <v/>
      </c>
      <c r="AB386" s="39"/>
      <c r="AC386" s="42">
        <f t="shared" si="73"/>
        <v>0</v>
      </c>
      <c r="AD386" s="42">
        <f t="shared" si="74"/>
        <v>0</v>
      </c>
      <c r="AE386" s="42">
        <f t="shared" si="75"/>
        <v>0</v>
      </c>
      <c r="AF386" s="37"/>
      <c r="AG386" s="38" t="str">
        <f t="shared" si="76"/>
        <v/>
      </c>
      <c r="AH386" s="38" t="str">
        <f t="shared" si="77"/>
        <v/>
      </c>
      <c r="AI386" s="37"/>
    </row>
    <row r="387" spans="1:35" ht="14.25" customHeight="1" x14ac:dyDescent="0.25">
      <c r="A387" s="31" t="str">
        <f t="shared" si="65"/>
        <v/>
      </c>
      <c r="B387" s="39"/>
      <c r="C387" s="39"/>
      <c r="D387" s="45" t="str">
        <f t="shared" si="66"/>
        <v/>
      </c>
      <c r="E387" s="31" t="str">
        <f t="shared" si="67"/>
        <v/>
      </c>
      <c r="F387" s="31" t="str">
        <f t="shared" si="68"/>
        <v/>
      </c>
      <c r="G387" s="37"/>
      <c r="H387" s="31" t="str">
        <f>IFERROR(VLOOKUP(G387,'Vendor Master'!$A$14:$I$213,2,FALSE()),"")</f>
        <v/>
      </c>
      <c r="I387" s="37"/>
      <c r="J387" s="41"/>
      <c r="K387" s="41"/>
      <c r="L387" s="41"/>
      <c r="M387" s="33">
        <f t="shared" si="69"/>
        <v>0</v>
      </c>
      <c r="N387" s="37"/>
      <c r="O387" s="37" t="s">
        <v>370</v>
      </c>
      <c r="P387" s="41"/>
      <c r="Q387" s="33">
        <f t="shared" si="70"/>
        <v>0</v>
      </c>
      <c r="R387" s="33">
        <f>IF(ROW()=14,0,IF(OR(G387="",I387="",D387=""),0,SUMIFS($Q$14:Q386,$G$14:G386,G387,$I$14:I386,I387,$D$14:D386,"&gt;="&amp;DATE(IF(MONTH(D387)&gt;=4,YEAR(D387),YEAR(D387)-1),4,1),$D$14:D386,"&lt;"&amp;DATE(IF(MONTH(D387)&gt;=4,YEAR(D387)+1,YEAR(D387)),4,1))))</f>
        <v>0</v>
      </c>
      <c r="S387" s="33">
        <f t="shared" si="71"/>
        <v>0</v>
      </c>
      <c r="T387" s="33">
        <f>IFERROR(VLOOKUP(I387,'Section Master'!$A$14:$J$100,6,FALSE()),0)</f>
        <v>0</v>
      </c>
      <c r="U387" s="33">
        <f>IFERROR(VLOOKUP(I387,'Section Master'!$A$14:$J$100,7,FALSE()),0)</f>
        <v>0</v>
      </c>
      <c r="V387" s="31" t="str">
        <f>IF(I387="","",IFERROR(IF(VLOOKUP(I387,'Section Master'!$A$14:$J$100,8,FALSE())="Excess over aggregate",IF(S387&gt;U387,"Threshold exceeded","Below threshold"),IF(VLOOKUP(I387,'Section Master'!$A$14:$J$100,8,FALSE())="Single or aggregate gate",IF(OR(Q387&gt;T387,S387&gt;U387),"Threshold exceeded","Below threshold"),IF(VLOOKUP(I387,'Section Master'!$A$14:$J$100,8,FALSE())="Aggregate gate",IF(S387&gt;U387,"Threshold exceeded","Below threshold"),IF(VLOOKUP(I387,'Section Master'!$A$14:$J$100,8,FALSE())="No threshold","Applicable","Manual review")))),"Manual review"))</f>
        <v/>
      </c>
      <c r="W387" s="46">
        <f>IFERROR(VLOOKUP(I387,'Section Master'!$A$14:$J$100,5,FALSE()),0)</f>
        <v>0</v>
      </c>
      <c r="X387" s="44"/>
      <c r="Y387" s="33" t="str">
        <f>IF(I387="","",IF(V387="Below threshold",0,ROUND(IF(IFERROR(VLOOKUP(I387,'Section Master'!$A$14:$J$100,8,FALSE()),"")="Excess over aggregate",MAX(0,S387-MAX(U387,R387)),Q387)*IF(X387&lt;&gt;"",X387,W387),0)))</f>
        <v/>
      </c>
      <c r="Z387" s="39"/>
      <c r="AA387" s="45" t="str">
        <f t="shared" si="72"/>
        <v/>
      </c>
      <c r="AB387" s="39"/>
      <c r="AC387" s="33">
        <f t="shared" si="73"/>
        <v>0</v>
      </c>
      <c r="AD387" s="33">
        <f t="shared" si="74"/>
        <v>0</v>
      </c>
      <c r="AE387" s="33">
        <f t="shared" si="75"/>
        <v>0</v>
      </c>
      <c r="AF387" s="37"/>
      <c r="AG387" s="31" t="str">
        <f t="shared" si="76"/>
        <v/>
      </c>
      <c r="AH387" s="31" t="str">
        <f t="shared" si="77"/>
        <v/>
      </c>
      <c r="AI387" s="37"/>
    </row>
    <row r="388" spans="1:35" ht="14.25" customHeight="1" x14ac:dyDescent="0.25">
      <c r="A388" s="38" t="str">
        <f t="shared" si="65"/>
        <v/>
      </c>
      <c r="B388" s="39"/>
      <c r="C388" s="39"/>
      <c r="D388" s="40" t="str">
        <f t="shared" si="66"/>
        <v/>
      </c>
      <c r="E388" s="38" t="str">
        <f t="shared" si="67"/>
        <v/>
      </c>
      <c r="F388" s="38" t="str">
        <f t="shared" si="68"/>
        <v/>
      </c>
      <c r="G388" s="37"/>
      <c r="H388" s="38" t="str">
        <f>IFERROR(VLOOKUP(G388,'Vendor Master'!$A$14:$I$213,2,FALSE()),"")</f>
        <v/>
      </c>
      <c r="I388" s="37"/>
      <c r="J388" s="41"/>
      <c r="K388" s="41"/>
      <c r="L388" s="41"/>
      <c r="M388" s="42">
        <f t="shared" si="69"/>
        <v>0</v>
      </c>
      <c r="N388" s="37"/>
      <c r="O388" s="37" t="s">
        <v>370</v>
      </c>
      <c r="P388" s="41"/>
      <c r="Q388" s="42">
        <f t="shared" si="70"/>
        <v>0</v>
      </c>
      <c r="R388" s="42">
        <f>IF(ROW()=14,0,IF(OR(G388="",I388="",D388=""),0,SUMIFS($Q$14:Q387,$G$14:G387,G388,$I$14:I387,I388,$D$14:D387,"&gt;="&amp;DATE(IF(MONTH(D388)&gt;=4,YEAR(D388),YEAR(D388)-1),4,1),$D$14:D387,"&lt;"&amp;DATE(IF(MONTH(D388)&gt;=4,YEAR(D388)+1,YEAR(D388)),4,1))))</f>
        <v>0</v>
      </c>
      <c r="S388" s="42">
        <f t="shared" si="71"/>
        <v>0</v>
      </c>
      <c r="T388" s="42">
        <f>IFERROR(VLOOKUP(I388,'Section Master'!$A$14:$J$100,6,FALSE()),0)</f>
        <v>0</v>
      </c>
      <c r="U388" s="42">
        <f>IFERROR(VLOOKUP(I388,'Section Master'!$A$14:$J$100,7,FALSE()),0)</f>
        <v>0</v>
      </c>
      <c r="V388" s="38" t="str">
        <f>IF(I388="","",IFERROR(IF(VLOOKUP(I388,'Section Master'!$A$14:$J$100,8,FALSE())="Excess over aggregate",IF(S388&gt;U388,"Threshold exceeded","Below threshold"),IF(VLOOKUP(I388,'Section Master'!$A$14:$J$100,8,FALSE())="Single or aggregate gate",IF(OR(Q388&gt;T388,S388&gt;U388),"Threshold exceeded","Below threshold"),IF(VLOOKUP(I388,'Section Master'!$A$14:$J$100,8,FALSE())="Aggregate gate",IF(S388&gt;U388,"Threshold exceeded","Below threshold"),IF(VLOOKUP(I388,'Section Master'!$A$14:$J$100,8,FALSE())="No threshold","Applicable","Manual review")))),"Manual review"))</f>
        <v/>
      </c>
      <c r="W388" s="43">
        <f>IFERROR(VLOOKUP(I388,'Section Master'!$A$14:$J$100,5,FALSE()),0)</f>
        <v>0</v>
      </c>
      <c r="X388" s="44"/>
      <c r="Y388" s="42" t="str">
        <f>IF(I388="","",IF(V388="Below threshold",0,ROUND(IF(IFERROR(VLOOKUP(I388,'Section Master'!$A$14:$J$100,8,FALSE()),"")="Excess over aggregate",MAX(0,S388-MAX(U388,R388)),Q388)*IF(X388&lt;&gt;"",X388,W388),0)))</f>
        <v/>
      </c>
      <c r="Z388" s="39"/>
      <c r="AA388" s="40" t="str">
        <f t="shared" si="72"/>
        <v/>
      </c>
      <c r="AB388" s="39"/>
      <c r="AC388" s="42">
        <f t="shared" si="73"/>
        <v>0</v>
      </c>
      <c r="AD388" s="42">
        <f t="shared" si="74"/>
        <v>0</v>
      </c>
      <c r="AE388" s="42">
        <f t="shared" si="75"/>
        <v>0</v>
      </c>
      <c r="AF388" s="37"/>
      <c r="AG388" s="38" t="str">
        <f t="shared" si="76"/>
        <v/>
      </c>
      <c r="AH388" s="38" t="str">
        <f t="shared" si="77"/>
        <v/>
      </c>
      <c r="AI388" s="37"/>
    </row>
    <row r="389" spans="1:35" ht="14.25" customHeight="1" x14ac:dyDescent="0.25">
      <c r="A389" s="31" t="str">
        <f t="shared" si="65"/>
        <v/>
      </c>
      <c r="B389" s="39"/>
      <c r="C389" s="39"/>
      <c r="D389" s="45" t="str">
        <f t="shared" si="66"/>
        <v/>
      </c>
      <c r="E389" s="31" t="str">
        <f t="shared" si="67"/>
        <v/>
      </c>
      <c r="F389" s="31" t="str">
        <f t="shared" si="68"/>
        <v/>
      </c>
      <c r="G389" s="37"/>
      <c r="H389" s="31" t="str">
        <f>IFERROR(VLOOKUP(G389,'Vendor Master'!$A$14:$I$213,2,FALSE()),"")</f>
        <v/>
      </c>
      <c r="I389" s="37"/>
      <c r="J389" s="41"/>
      <c r="K389" s="41"/>
      <c r="L389" s="41"/>
      <c r="M389" s="33">
        <f t="shared" si="69"/>
        <v>0</v>
      </c>
      <c r="N389" s="37"/>
      <c r="O389" s="37" t="s">
        <v>370</v>
      </c>
      <c r="P389" s="41"/>
      <c r="Q389" s="33">
        <f t="shared" si="70"/>
        <v>0</v>
      </c>
      <c r="R389" s="33">
        <f>IF(ROW()=14,0,IF(OR(G389="",I389="",D389=""),0,SUMIFS($Q$14:Q388,$G$14:G388,G389,$I$14:I388,I389,$D$14:D388,"&gt;="&amp;DATE(IF(MONTH(D389)&gt;=4,YEAR(D389),YEAR(D389)-1),4,1),$D$14:D388,"&lt;"&amp;DATE(IF(MONTH(D389)&gt;=4,YEAR(D389)+1,YEAR(D389)),4,1))))</f>
        <v>0</v>
      </c>
      <c r="S389" s="33">
        <f t="shared" si="71"/>
        <v>0</v>
      </c>
      <c r="T389" s="33">
        <f>IFERROR(VLOOKUP(I389,'Section Master'!$A$14:$J$100,6,FALSE()),0)</f>
        <v>0</v>
      </c>
      <c r="U389" s="33">
        <f>IFERROR(VLOOKUP(I389,'Section Master'!$A$14:$J$100,7,FALSE()),0)</f>
        <v>0</v>
      </c>
      <c r="V389" s="31" t="str">
        <f>IF(I389="","",IFERROR(IF(VLOOKUP(I389,'Section Master'!$A$14:$J$100,8,FALSE())="Excess over aggregate",IF(S389&gt;U389,"Threshold exceeded","Below threshold"),IF(VLOOKUP(I389,'Section Master'!$A$14:$J$100,8,FALSE())="Single or aggregate gate",IF(OR(Q389&gt;T389,S389&gt;U389),"Threshold exceeded","Below threshold"),IF(VLOOKUP(I389,'Section Master'!$A$14:$J$100,8,FALSE())="Aggregate gate",IF(S389&gt;U389,"Threshold exceeded","Below threshold"),IF(VLOOKUP(I389,'Section Master'!$A$14:$J$100,8,FALSE())="No threshold","Applicable","Manual review")))),"Manual review"))</f>
        <v/>
      </c>
      <c r="W389" s="46">
        <f>IFERROR(VLOOKUP(I389,'Section Master'!$A$14:$J$100,5,FALSE()),0)</f>
        <v>0</v>
      </c>
      <c r="X389" s="44"/>
      <c r="Y389" s="33" t="str">
        <f>IF(I389="","",IF(V389="Below threshold",0,ROUND(IF(IFERROR(VLOOKUP(I389,'Section Master'!$A$14:$J$100,8,FALSE()),"")="Excess over aggregate",MAX(0,S389-MAX(U389,R389)),Q389)*IF(X389&lt;&gt;"",X389,W389),0)))</f>
        <v/>
      </c>
      <c r="Z389" s="39"/>
      <c r="AA389" s="45" t="str">
        <f t="shared" si="72"/>
        <v/>
      </c>
      <c r="AB389" s="39"/>
      <c r="AC389" s="33">
        <f t="shared" si="73"/>
        <v>0</v>
      </c>
      <c r="AD389" s="33">
        <f t="shared" si="74"/>
        <v>0</v>
      </c>
      <c r="AE389" s="33">
        <f t="shared" si="75"/>
        <v>0</v>
      </c>
      <c r="AF389" s="37"/>
      <c r="AG389" s="31" t="str">
        <f t="shared" si="76"/>
        <v/>
      </c>
      <c r="AH389" s="31" t="str">
        <f t="shared" si="77"/>
        <v/>
      </c>
      <c r="AI389" s="37"/>
    </row>
    <row r="390" spans="1:35" ht="14.25" customHeight="1" x14ac:dyDescent="0.25">
      <c r="A390" s="38" t="str">
        <f t="shared" si="65"/>
        <v/>
      </c>
      <c r="B390" s="39"/>
      <c r="C390" s="39"/>
      <c r="D390" s="40" t="str">
        <f t="shared" si="66"/>
        <v/>
      </c>
      <c r="E390" s="38" t="str">
        <f t="shared" si="67"/>
        <v/>
      </c>
      <c r="F390" s="38" t="str">
        <f t="shared" si="68"/>
        <v/>
      </c>
      <c r="G390" s="37"/>
      <c r="H390" s="38" t="str">
        <f>IFERROR(VLOOKUP(G390,'Vendor Master'!$A$14:$I$213,2,FALSE()),"")</f>
        <v/>
      </c>
      <c r="I390" s="37"/>
      <c r="J390" s="41"/>
      <c r="K390" s="41"/>
      <c r="L390" s="41"/>
      <c r="M390" s="42">
        <f t="shared" si="69"/>
        <v>0</v>
      </c>
      <c r="N390" s="37"/>
      <c r="O390" s="37" t="s">
        <v>370</v>
      </c>
      <c r="P390" s="41"/>
      <c r="Q390" s="42">
        <f t="shared" si="70"/>
        <v>0</v>
      </c>
      <c r="R390" s="42">
        <f>IF(ROW()=14,0,IF(OR(G390="",I390="",D390=""),0,SUMIFS($Q$14:Q389,$G$14:G389,G390,$I$14:I389,I390,$D$14:D389,"&gt;="&amp;DATE(IF(MONTH(D390)&gt;=4,YEAR(D390),YEAR(D390)-1),4,1),$D$14:D389,"&lt;"&amp;DATE(IF(MONTH(D390)&gt;=4,YEAR(D390)+1,YEAR(D390)),4,1))))</f>
        <v>0</v>
      </c>
      <c r="S390" s="42">
        <f t="shared" si="71"/>
        <v>0</v>
      </c>
      <c r="T390" s="42">
        <f>IFERROR(VLOOKUP(I390,'Section Master'!$A$14:$J$100,6,FALSE()),0)</f>
        <v>0</v>
      </c>
      <c r="U390" s="42">
        <f>IFERROR(VLOOKUP(I390,'Section Master'!$A$14:$J$100,7,FALSE()),0)</f>
        <v>0</v>
      </c>
      <c r="V390" s="38" t="str">
        <f>IF(I390="","",IFERROR(IF(VLOOKUP(I390,'Section Master'!$A$14:$J$100,8,FALSE())="Excess over aggregate",IF(S390&gt;U390,"Threshold exceeded","Below threshold"),IF(VLOOKUP(I390,'Section Master'!$A$14:$J$100,8,FALSE())="Single or aggregate gate",IF(OR(Q390&gt;T390,S390&gt;U390),"Threshold exceeded","Below threshold"),IF(VLOOKUP(I390,'Section Master'!$A$14:$J$100,8,FALSE())="Aggregate gate",IF(S390&gt;U390,"Threshold exceeded","Below threshold"),IF(VLOOKUP(I390,'Section Master'!$A$14:$J$100,8,FALSE())="No threshold","Applicable","Manual review")))),"Manual review"))</f>
        <v/>
      </c>
      <c r="W390" s="43">
        <f>IFERROR(VLOOKUP(I390,'Section Master'!$A$14:$J$100,5,FALSE()),0)</f>
        <v>0</v>
      </c>
      <c r="X390" s="44"/>
      <c r="Y390" s="42" t="str">
        <f>IF(I390="","",IF(V390="Below threshold",0,ROUND(IF(IFERROR(VLOOKUP(I390,'Section Master'!$A$14:$J$100,8,FALSE()),"")="Excess over aggregate",MAX(0,S390-MAX(U390,R390)),Q390)*IF(X390&lt;&gt;"",X390,W390),0)))</f>
        <v/>
      </c>
      <c r="Z390" s="39"/>
      <c r="AA390" s="40" t="str">
        <f t="shared" si="72"/>
        <v/>
      </c>
      <c r="AB390" s="39"/>
      <c r="AC390" s="42">
        <f t="shared" si="73"/>
        <v>0</v>
      </c>
      <c r="AD390" s="42">
        <f t="shared" si="74"/>
        <v>0</v>
      </c>
      <c r="AE390" s="42">
        <f t="shared" si="75"/>
        <v>0</v>
      </c>
      <c r="AF390" s="37"/>
      <c r="AG390" s="38" t="str">
        <f t="shared" si="76"/>
        <v/>
      </c>
      <c r="AH390" s="38" t="str">
        <f t="shared" si="77"/>
        <v/>
      </c>
      <c r="AI390" s="37"/>
    </row>
    <row r="391" spans="1:35" ht="14.25" customHeight="1" x14ac:dyDescent="0.25">
      <c r="A391" s="31" t="str">
        <f t="shared" si="65"/>
        <v/>
      </c>
      <c r="B391" s="39"/>
      <c r="C391" s="39"/>
      <c r="D391" s="45" t="str">
        <f t="shared" si="66"/>
        <v/>
      </c>
      <c r="E391" s="31" t="str">
        <f t="shared" si="67"/>
        <v/>
      </c>
      <c r="F391" s="31" t="str">
        <f t="shared" si="68"/>
        <v/>
      </c>
      <c r="G391" s="37"/>
      <c r="H391" s="31" t="str">
        <f>IFERROR(VLOOKUP(G391,'Vendor Master'!$A$14:$I$213,2,FALSE()),"")</f>
        <v/>
      </c>
      <c r="I391" s="37"/>
      <c r="J391" s="41"/>
      <c r="K391" s="41"/>
      <c r="L391" s="41"/>
      <c r="M391" s="33">
        <f t="shared" si="69"/>
        <v>0</v>
      </c>
      <c r="N391" s="37"/>
      <c r="O391" s="37" t="s">
        <v>370</v>
      </c>
      <c r="P391" s="41"/>
      <c r="Q391" s="33">
        <f t="shared" si="70"/>
        <v>0</v>
      </c>
      <c r="R391" s="33">
        <f>IF(ROW()=14,0,IF(OR(G391="",I391="",D391=""),0,SUMIFS($Q$14:Q390,$G$14:G390,G391,$I$14:I390,I391,$D$14:D390,"&gt;="&amp;DATE(IF(MONTH(D391)&gt;=4,YEAR(D391),YEAR(D391)-1),4,1),$D$14:D390,"&lt;"&amp;DATE(IF(MONTH(D391)&gt;=4,YEAR(D391)+1,YEAR(D391)),4,1))))</f>
        <v>0</v>
      </c>
      <c r="S391" s="33">
        <f t="shared" si="71"/>
        <v>0</v>
      </c>
      <c r="T391" s="33">
        <f>IFERROR(VLOOKUP(I391,'Section Master'!$A$14:$J$100,6,FALSE()),0)</f>
        <v>0</v>
      </c>
      <c r="U391" s="33">
        <f>IFERROR(VLOOKUP(I391,'Section Master'!$A$14:$J$100,7,FALSE()),0)</f>
        <v>0</v>
      </c>
      <c r="V391" s="31" t="str">
        <f>IF(I391="","",IFERROR(IF(VLOOKUP(I391,'Section Master'!$A$14:$J$100,8,FALSE())="Excess over aggregate",IF(S391&gt;U391,"Threshold exceeded","Below threshold"),IF(VLOOKUP(I391,'Section Master'!$A$14:$J$100,8,FALSE())="Single or aggregate gate",IF(OR(Q391&gt;T391,S391&gt;U391),"Threshold exceeded","Below threshold"),IF(VLOOKUP(I391,'Section Master'!$A$14:$J$100,8,FALSE())="Aggregate gate",IF(S391&gt;U391,"Threshold exceeded","Below threshold"),IF(VLOOKUP(I391,'Section Master'!$A$14:$J$100,8,FALSE())="No threshold","Applicable","Manual review")))),"Manual review"))</f>
        <v/>
      </c>
      <c r="W391" s="46">
        <f>IFERROR(VLOOKUP(I391,'Section Master'!$A$14:$J$100,5,FALSE()),0)</f>
        <v>0</v>
      </c>
      <c r="X391" s="44"/>
      <c r="Y391" s="33" t="str">
        <f>IF(I391="","",IF(V391="Below threshold",0,ROUND(IF(IFERROR(VLOOKUP(I391,'Section Master'!$A$14:$J$100,8,FALSE()),"")="Excess over aggregate",MAX(0,S391-MAX(U391,R391)),Q391)*IF(X391&lt;&gt;"",X391,W391),0)))</f>
        <v/>
      </c>
      <c r="Z391" s="39"/>
      <c r="AA391" s="45" t="str">
        <f t="shared" si="72"/>
        <v/>
      </c>
      <c r="AB391" s="39"/>
      <c r="AC391" s="33">
        <f t="shared" si="73"/>
        <v>0</v>
      </c>
      <c r="AD391" s="33">
        <f t="shared" si="74"/>
        <v>0</v>
      </c>
      <c r="AE391" s="33">
        <f t="shared" si="75"/>
        <v>0</v>
      </c>
      <c r="AF391" s="37"/>
      <c r="AG391" s="31" t="str">
        <f t="shared" si="76"/>
        <v/>
      </c>
      <c r="AH391" s="31" t="str">
        <f t="shared" si="77"/>
        <v/>
      </c>
      <c r="AI391" s="37"/>
    </row>
    <row r="392" spans="1:35" ht="14.25" customHeight="1" x14ac:dyDescent="0.25">
      <c r="A392" s="38" t="str">
        <f t="shared" si="65"/>
        <v/>
      </c>
      <c r="B392" s="39"/>
      <c r="C392" s="39"/>
      <c r="D392" s="40" t="str">
        <f t="shared" si="66"/>
        <v/>
      </c>
      <c r="E392" s="38" t="str">
        <f t="shared" si="67"/>
        <v/>
      </c>
      <c r="F392" s="38" t="str">
        <f t="shared" si="68"/>
        <v/>
      </c>
      <c r="G392" s="37"/>
      <c r="H392" s="38" t="str">
        <f>IFERROR(VLOOKUP(G392,'Vendor Master'!$A$14:$I$213,2,FALSE()),"")</f>
        <v/>
      </c>
      <c r="I392" s="37"/>
      <c r="J392" s="41"/>
      <c r="K392" s="41"/>
      <c r="L392" s="41"/>
      <c r="M392" s="42">
        <f t="shared" si="69"/>
        <v>0</v>
      </c>
      <c r="N392" s="37"/>
      <c r="O392" s="37" t="s">
        <v>370</v>
      </c>
      <c r="P392" s="41"/>
      <c r="Q392" s="42">
        <f t="shared" si="70"/>
        <v>0</v>
      </c>
      <c r="R392" s="42">
        <f>IF(ROW()=14,0,IF(OR(G392="",I392="",D392=""),0,SUMIFS($Q$14:Q391,$G$14:G391,G392,$I$14:I391,I392,$D$14:D391,"&gt;="&amp;DATE(IF(MONTH(D392)&gt;=4,YEAR(D392),YEAR(D392)-1),4,1),$D$14:D391,"&lt;"&amp;DATE(IF(MONTH(D392)&gt;=4,YEAR(D392)+1,YEAR(D392)),4,1))))</f>
        <v>0</v>
      </c>
      <c r="S392" s="42">
        <f t="shared" si="71"/>
        <v>0</v>
      </c>
      <c r="T392" s="42">
        <f>IFERROR(VLOOKUP(I392,'Section Master'!$A$14:$J$100,6,FALSE()),0)</f>
        <v>0</v>
      </c>
      <c r="U392" s="42">
        <f>IFERROR(VLOOKUP(I392,'Section Master'!$A$14:$J$100,7,FALSE()),0)</f>
        <v>0</v>
      </c>
      <c r="V392" s="38" t="str">
        <f>IF(I392="","",IFERROR(IF(VLOOKUP(I392,'Section Master'!$A$14:$J$100,8,FALSE())="Excess over aggregate",IF(S392&gt;U392,"Threshold exceeded","Below threshold"),IF(VLOOKUP(I392,'Section Master'!$A$14:$J$100,8,FALSE())="Single or aggregate gate",IF(OR(Q392&gt;T392,S392&gt;U392),"Threshold exceeded","Below threshold"),IF(VLOOKUP(I392,'Section Master'!$A$14:$J$100,8,FALSE())="Aggregate gate",IF(S392&gt;U392,"Threshold exceeded","Below threshold"),IF(VLOOKUP(I392,'Section Master'!$A$14:$J$100,8,FALSE())="No threshold","Applicable","Manual review")))),"Manual review"))</f>
        <v/>
      </c>
      <c r="W392" s="43">
        <f>IFERROR(VLOOKUP(I392,'Section Master'!$A$14:$J$100,5,FALSE()),0)</f>
        <v>0</v>
      </c>
      <c r="X392" s="44"/>
      <c r="Y392" s="42" t="str">
        <f>IF(I392="","",IF(V392="Below threshold",0,ROUND(IF(IFERROR(VLOOKUP(I392,'Section Master'!$A$14:$J$100,8,FALSE()),"")="Excess over aggregate",MAX(0,S392-MAX(U392,R392)),Q392)*IF(X392&lt;&gt;"",X392,W392),0)))</f>
        <v/>
      </c>
      <c r="Z392" s="39"/>
      <c r="AA392" s="40" t="str">
        <f t="shared" si="72"/>
        <v/>
      </c>
      <c r="AB392" s="39"/>
      <c r="AC392" s="42">
        <f t="shared" si="73"/>
        <v>0</v>
      </c>
      <c r="AD392" s="42">
        <f t="shared" si="74"/>
        <v>0</v>
      </c>
      <c r="AE392" s="42">
        <f t="shared" si="75"/>
        <v>0</v>
      </c>
      <c r="AF392" s="37"/>
      <c r="AG392" s="38" t="str">
        <f t="shared" si="76"/>
        <v/>
      </c>
      <c r="AH392" s="38" t="str">
        <f t="shared" si="77"/>
        <v/>
      </c>
      <c r="AI392" s="37"/>
    </row>
    <row r="393" spans="1:35" ht="14.25" customHeight="1" x14ac:dyDescent="0.25">
      <c r="A393" s="31" t="str">
        <f t="shared" si="65"/>
        <v/>
      </c>
      <c r="B393" s="39"/>
      <c r="C393" s="39"/>
      <c r="D393" s="45" t="str">
        <f t="shared" si="66"/>
        <v/>
      </c>
      <c r="E393" s="31" t="str">
        <f t="shared" si="67"/>
        <v/>
      </c>
      <c r="F393" s="31" t="str">
        <f t="shared" si="68"/>
        <v/>
      </c>
      <c r="G393" s="37"/>
      <c r="H393" s="31" t="str">
        <f>IFERROR(VLOOKUP(G393,'Vendor Master'!$A$14:$I$213,2,FALSE()),"")</f>
        <v/>
      </c>
      <c r="I393" s="37"/>
      <c r="J393" s="41"/>
      <c r="K393" s="41"/>
      <c r="L393" s="41"/>
      <c r="M393" s="33">
        <f t="shared" si="69"/>
        <v>0</v>
      </c>
      <c r="N393" s="37"/>
      <c r="O393" s="37" t="s">
        <v>370</v>
      </c>
      <c r="P393" s="41"/>
      <c r="Q393" s="33">
        <f t="shared" si="70"/>
        <v>0</v>
      </c>
      <c r="R393" s="33">
        <f>IF(ROW()=14,0,IF(OR(G393="",I393="",D393=""),0,SUMIFS($Q$14:Q392,$G$14:G392,G393,$I$14:I392,I393,$D$14:D392,"&gt;="&amp;DATE(IF(MONTH(D393)&gt;=4,YEAR(D393),YEAR(D393)-1),4,1),$D$14:D392,"&lt;"&amp;DATE(IF(MONTH(D393)&gt;=4,YEAR(D393)+1,YEAR(D393)),4,1))))</f>
        <v>0</v>
      </c>
      <c r="S393" s="33">
        <f t="shared" si="71"/>
        <v>0</v>
      </c>
      <c r="T393" s="33">
        <f>IFERROR(VLOOKUP(I393,'Section Master'!$A$14:$J$100,6,FALSE()),0)</f>
        <v>0</v>
      </c>
      <c r="U393" s="33">
        <f>IFERROR(VLOOKUP(I393,'Section Master'!$A$14:$J$100,7,FALSE()),0)</f>
        <v>0</v>
      </c>
      <c r="V393" s="31" t="str">
        <f>IF(I393="","",IFERROR(IF(VLOOKUP(I393,'Section Master'!$A$14:$J$100,8,FALSE())="Excess over aggregate",IF(S393&gt;U393,"Threshold exceeded","Below threshold"),IF(VLOOKUP(I393,'Section Master'!$A$14:$J$100,8,FALSE())="Single or aggregate gate",IF(OR(Q393&gt;T393,S393&gt;U393),"Threshold exceeded","Below threshold"),IF(VLOOKUP(I393,'Section Master'!$A$14:$J$100,8,FALSE())="Aggregate gate",IF(S393&gt;U393,"Threshold exceeded","Below threshold"),IF(VLOOKUP(I393,'Section Master'!$A$14:$J$100,8,FALSE())="No threshold","Applicable","Manual review")))),"Manual review"))</f>
        <v/>
      </c>
      <c r="W393" s="46">
        <f>IFERROR(VLOOKUP(I393,'Section Master'!$A$14:$J$100,5,FALSE()),0)</f>
        <v>0</v>
      </c>
      <c r="X393" s="44"/>
      <c r="Y393" s="33" t="str">
        <f>IF(I393="","",IF(V393="Below threshold",0,ROUND(IF(IFERROR(VLOOKUP(I393,'Section Master'!$A$14:$J$100,8,FALSE()),"")="Excess over aggregate",MAX(0,S393-MAX(U393,R393)),Q393)*IF(X393&lt;&gt;"",X393,W393),0)))</f>
        <v/>
      </c>
      <c r="Z393" s="39"/>
      <c r="AA393" s="45" t="str">
        <f t="shared" si="72"/>
        <v/>
      </c>
      <c r="AB393" s="39"/>
      <c r="AC393" s="33">
        <f t="shared" si="73"/>
        <v>0</v>
      </c>
      <c r="AD393" s="33">
        <f t="shared" si="74"/>
        <v>0</v>
      </c>
      <c r="AE393" s="33">
        <f t="shared" si="75"/>
        <v>0</v>
      </c>
      <c r="AF393" s="37"/>
      <c r="AG393" s="31" t="str">
        <f t="shared" si="76"/>
        <v/>
      </c>
      <c r="AH393" s="31" t="str">
        <f t="shared" si="77"/>
        <v/>
      </c>
      <c r="AI393" s="37"/>
    </row>
    <row r="394" spans="1:35" ht="14.25" customHeight="1" x14ac:dyDescent="0.25">
      <c r="A394" s="38" t="str">
        <f t="shared" si="65"/>
        <v/>
      </c>
      <c r="B394" s="39"/>
      <c r="C394" s="39"/>
      <c r="D394" s="40" t="str">
        <f t="shared" si="66"/>
        <v/>
      </c>
      <c r="E394" s="38" t="str">
        <f t="shared" si="67"/>
        <v/>
      </c>
      <c r="F394" s="38" t="str">
        <f t="shared" si="68"/>
        <v/>
      </c>
      <c r="G394" s="37"/>
      <c r="H394" s="38" t="str">
        <f>IFERROR(VLOOKUP(G394,'Vendor Master'!$A$14:$I$213,2,FALSE()),"")</f>
        <v/>
      </c>
      <c r="I394" s="37"/>
      <c r="J394" s="41"/>
      <c r="K394" s="41"/>
      <c r="L394" s="41"/>
      <c r="M394" s="42">
        <f t="shared" si="69"/>
        <v>0</v>
      </c>
      <c r="N394" s="37"/>
      <c r="O394" s="37" t="s">
        <v>370</v>
      </c>
      <c r="P394" s="41"/>
      <c r="Q394" s="42">
        <f t="shared" si="70"/>
        <v>0</v>
      </c>
      <c r="R394" s="42">
        <f>IF(ROW()=14,0,IF(OR(G394="",I394="",D394=""),0,SUMIFS($Q$14:Q393,$G$14:G393,G394,$I$14:I393,I394,$D$14:D393,"&gt;="&amp;DATE(IF(MONTH(D394)&gt;=4,YEAR(D394),YEAR(D394)-1),4,1),$D$14:D393,"&lt;"&amp;DATE(IF(MONTH(D394)&gt;=4,YEAR(D394)+1,YEAR(D394)),4,1))))</f>
        <v>0</v>
      </c>
      <c r="S394" s="42">
        <f t="shared" si="71"/>
        <v>0</v>
      </c>
      <c r="T394" s="42">
        <f>IFERROR(VLOOKUP(I394,'Section Master'!$A$14:$J$100,6,FALSE()),0)</f>
        <v>0</v>
      </c>
      <c r="U394" s="42">
        <f>IFERROR(VLOOKUP(I394,'Section Master'!$A$14:$J$100,7,FALSE()),0)</f>
        <v>0</v>
      </c>
      <c r="V394" s="38" t="str">
        <f>IF(I394="","",IFERROR(IF(VLOOKUP(I394,'Section Master'!$A$14:$J$100,8,FALSE())="Excess over aggregate",IF(S394&gt;U394,"Threshold exceeded","Below threshold"),IF(VLOOKUP(I394,'Section Master'!$A$14:$J$100,8,FALSE())="Single or aggregate gate",IF(OR(Q394&gt;T394,S394&gt;U394),"Threshold exceeded","Below threshold"),IF(VLOOKUP(I394,'Section Master'!$A$14:$J$100,8,FALSE())="Aggregate gate",IF(S394&gt;U394,"Threshold exceeded","Below threshold"),IF(VLOOKUP(I394,'Section Master'!$A$14:$J$100,8,FALSE())="No threshold","Applicable","Manual review")))),"Manual review"))</f>
        <v/>
      </c>
      <c r="W394" s="43">
        <f>IFERROR(VLOOKUP(I394,'Section Master'!$A$14:$J$100,5,FALSE()),0)</f>
        <v>0</v>
      </c>
      <c r="X394" s="44"/>
      <c r="Y394" s="42" t="str">
        <f>IF(I394="","",IF(V394="Below threshold",0,ROUND(IF(IFERROR(VLOOKUP(I394,'Section Master'!$A$14:$J$100,8,FALSE()),"")="Excess over aggregate",MAX(0,S394-MAX(U394,R394)),Q394)*IF(X394&lt;&gt;"",X394,W394),0)))</f>
        <v/>
      </c>
      <c r="Z394" s="39"/>
      <c r="AA394" s="40" t="str">
        <f t="shared" si="72"/>
        <v/>
      </c>
      <c r="AB394" s="39"/>
      <c r="AC394" s="42">
        <f t="shared" si="73"/>
        <v>0</v>
      </c>
      <c r="AD394" s="42">
        <f t="shared" si="74"/>
        <v>0</v>
      </c>
      <c r="AE394" s="42">
        <f t="shared" si="75"/>
        <v>0</v>
      </c>
      <c r="AF394" s="37"/>
      <c r="AG394" s="38" t="str">
        <f t="shared" si="76"/>
        <v/>
      </c>
      <c r="AH394" s="38" t="str">
        <f t="shared" si="77"/>
        <v/>
      </c>
      <c r="AI394" s="37"/>
    </row>
    <row r="395" spans="1:35" ht="14.25" customHeight="1" x14ac:dyDescent="0.25">
      <c r="A395" s="31" t="str">
        <f t="shared" si="65"/>
        <v/>
      </c>
      <c r="B395" s="39"/>
      <c r="C395" s="39"/>
      <c r="D395" s="45" t="str">
        <f t="shared" si="66"/>
        <v/>
      </c>
      <c r="E395" s="31" t="str">
        <f t="shared" si="67"/>
        <v/>
      </c>
      <c r="F395" s="31" t="str">
        <f t="shared" si="68"/>
        <v/>
      </c>
      <c r="G395" s="37"/>
      <c r="H395" s="31" t="str">
        <f>IFERROR(VLOOKUP(G395,'Vendor Master'!$A$14:$I$213,2,FALSE()),"")</f>
        <v/>
      </c>
      <c r="I395" s="37"/>
      <c r="J395" s="41"/>
      <c r="K395" s="41"/>
      <c r="L395" s="41"/>
      <c r="M395" s="33">
        <f t="shared" si="69"/>
        <v>0</v>
      </c>
      <c r="N395" s="37"/>
      <c r="O395" s="37" t="s">
        <v>370</v>
      </c>
      <c r="P395" s="41"/>
      <c r="Q395" s="33">
        <f t="shared" si="70"/>
        <v>0</v>
      </c>
      <c r="R395" s="33">
        <f>IF(ROW()=14,0,IF(OR(G395="",I395="",D395=""),0,SUMIFS($Q$14:Q394,$G$14:G394,G395,$I$14:I394,I395,$D$14:D394,"&gt;="&amp;DATE(IF(MONTH(D395)&gt;=4,YEAR(D395),YEAR(D395)-1),4,1),$D$14:D394,"&lt;"&amp;DATE(IF(MONTH(D395)&gt;=4,YEAR(D395)+1,YEAR(D395)),4,1))))</f>
        <v>0</v>
      </c>
      <c r="S395" s="33">
        <f t="shared" si="71"/>
        <v>0</v>
      </c>
      <c r="T395" s="33">
        <f>IFERROR(VLOOKUP(I395,'Section Master'!$A$14:$J$100,6,FALSE()),0)</f>
        <v>0</v>
      </c>
      <c r="U395" s="33">
        <f>IFERROR(VLOOKUP(I395,'Section Master'!$A$14:$J$100,7,FALSE()),0)</f>
        <v>0</v>
      </c>
      <c r="V395" s="31" t="str">
        <f>IF(I395="","",IFERROR(IF(VLOOKUP(I395,'Section Master'!$A$14:$J$100,8,FALSE())="Excess over aggregate",IF(S395&gt;U395,"Threshold exceeded","Below threshold"),IF(VLOOKUP(I395,'Section Master'!$A$14:$J$100,8,FALSE())="Single or aggregate gate",IF(OR(Q395&gt;T395,S395&gt;U395),"Threshold exceeded","Below threshold"),IF(VLOOKUP(I395,'Section Master'!$A$14:$J$100,8,FALSE())="Aggregate gate",IF(S395&gt;U395,"Threshold exceeded","Below threshold"),IF(VLOOKUP(I395,'Section Master'!$A$14:$J$100,8,FALSE())="No threshold","Applicable","Manual review")))),"Manual review"))</f>
        <v/>
      </c>
      <c r="W395" s="46">
        <f>IFERROR(VLOOKUP(I395,'Section Master'!$A$14:$J$100,5,FALSE()),0)</f>
        <v>0</v>
      </c>
      <c r="X395" s="44"/>
      <c r="Y395" s="33" t="str">
        <f>IF(I395="","",IF(V395="Below threshold",0,ROUND(IF(IFERROR(VLOOKUP(I395,'Section Master'!$A$14:$J$100,8,FALSE()),"")="Excess over aggregate",MAX(0,S395-MAX(U395,R395)),Q395)*IF(X395&lt;&gt;"",X395,W395),0)))</f>
        <v/>
      </c>
      <c r="Z395" s="39"/>
      <c r="AA395" s="45" t="str">
        <f t="shared" si="72"/>
        <v/>
      </c>
      <c r="AB395" s="39"/>
      <c r="AC395" s="33">
        <f t="shared" si="73"/>
        <v>0</v>
      </c>
      <c r="AD395" s="33">
        <f t="shared" si="74"/>
        <v>0</v>
      </c>
      <c r="AE395" s="33">
        <f t="shared" si="75"/>
        <v>0</v>
      </c>
      <c r="AF395" s="37"/>
      <c r="AG395" s="31" t="str">
        <f t="shared" si="76"/>
        <v/>
      </c>
      <c r="AH395" s="31" t="str">
        <f t="shared" si="77"/>
        <v/>
      </c>
      <c r="AI395" s="37"/>
    </row>
    <row r="396" spans="1:35" ht="14.25" customHeight="1" x14ac:dyDescent="0.25">
      <c r="A396" s="38" t="str">
        <f t="shared" si="65"/>
        <v/>
      </c>
      <c r="B396" s="39"/>
      <c r="C396" s="39"/>
      <c r="D396" s="40" t="str">
        <f t="shared" si="66"/>
        <v/>
      </c>
      <c r="E396" s="38" t="str">
        <f t="shared" si="67"/>
        <v/>
      </c>
      <c r="F396" s="38" t="str">
        <f t="shared" si="68"/>
        <v/>
      </c>
      <c r="G396" s="37"/>
      <c r="H396" s="38" t="str">
        <f>IFERROR(VLOOKUP(G396,'Vendor Master'!$A$14:$I$213,2,FALSE()),"")</f>
        <v/>
      </c>
      <c r="I396" s="37"/>
      <c r="J396" s="41"/>
      <c r="K396" s="41"/>
      <c r="L396" s="41"/>
      <c r="M396" s="42">
        <f t="shared" si="69"/>
        <v>0</v>
      </c>
      <c r="N396" s="37"/>
      <c r="O396" s="37" t="s">
        <v>370</v>
      </c>
      <c r="P396" s="41"/>
      <c r="Q396" s="42">
        <f t="shared" si="70"/>
        <v>0</v>
      </c>
      <c r="R396" s="42">
        <f>IF(ROW()=14,0,IF(OR(G396="",I396="",D396=""),0,SUMIFS($Q$14:Q395,$G$14:G395,G396,$I$14:I395,I396,$D$14:D395,"&gt;="&amp;DATE(IF(MONTH(D396)&gt;=4,YEAR(D396),YEAR(D396)-1),4,1),$D$14:D395,"&lt;"&amp;DATE(IF(MONTH(D396)&gt;=4,YEAR(D396)+1,YEAR(D396)),4,1))))</f>
        <v>0</v>
      </c>
      <c r="S396" s="42">
        <f t="shared" si="71"/>
        <v>0</v>
      </c>
      <c r="T396" s="42">
        <f>IFERROR(VLOOKUP(I396,'Section Master'!$A$14:$J$100,6,FALSE()),0)</f>
        <v>0</v>
      </c>
      <c r="U396" s="42">
        <f>IFERROR(VLOOKUP(I396,'Section Master'!$A$14:$J$100,7,FALSE()),0)</f>
        <v>0</v>
      </c>
      <c r="V396" s="38" t="str">
        <f>IF(I396="","",IFERROR(IF(VLOOKUP(I396,'Section Master'!$A$14:$J$100,8,FALSE())="Excess over aggregate",IF(S396&gt;U396,"Threshold exceeded","Below threshold"),IF(VLOOKUP(I396,'Section Master'!$A$14:$J$100,8,FALSE())="Single or aggregate gate",IF(OR(Q396&gt;T396,S396&gt;U396),"Threshold exceeded","Below threshold"),IF(VLOOKUP(I396,'Section Master'!$A$14:$J$100,8,FALSE())="Aggregate gate",IF(S396&gt;U396,"Threshold exceeded","Below threshold"),IF(VLOOKUP(I396,'Section Master'!$A$14:$J$100,8,FALSE())="No threshold","Applicable","Manual review")))),"Manual review"))</f>
        <v/>
      </c>
      <c r="W396" s="43">
        <f>IFERROR(VLOOKUP(I396,'Section Master'!$A$14:$J$100,5,FALSE()),0)</f>
        <v>0</v>
      </c>
      <c r="X396" s="44"/>
      <c r="Y396" s="42" t="str">
        <f>IF(I396="","",IF(V396="Below threshold",0,ROUND(IF(IFERROR(VLOOKUP(I396,'Section Master'!$A$14:$J$100,8,FALSE()),"")="Excess over aggregate",MAX(0,S396-MAX(U396,R396)),Q396)*IF(X396&lt;&gt;"",X396,W396),0)))</f>
        <v/>
      </c>
      <c r="Z396" s="39"/>
      <c r="AA396" s="40" t="str">
        <f t="shared" si="72"/>
        <v/>
      </c>
      <c r="AB396" s="39"/>
      <c r="AC396" s="42">
        <f t="shared" si="73"/>
        <v>0</v>
      </c>
      <c r="AD396" s="42">
        <f t="shared" si="74"/>
        <v>0</v>
      </c>
      <c r="AE396" s="42">
        <f t="shared" si="75"/>
        <v>0</v>
      </c>
      <c r="AF396" s="37"/>
      <c r="AG396" s="38" t="str">
        <f t="shared" si="76"/>
        <v/>
      </c>
      <c r="AH396" s="38" t="str">
        <f t="shared" si="77"/>
        <v/>
      </c>
      <c r="AI396" s="37"/>
    </row>
    <row r="397" spans="1:35" ht="14.25" customHeight="1" x14ac:dyDescent="0.25">
      <c r="A397" s="31" t="str">
        <f t="shared" si="65"/>
        <v/>
      </c>
      <c r="B397" s="39"/>
      <c r="C397" s="39"/>
      <c r="D397" s="45" t="str">
        <f t="shared" si="66"/>
        <v/>
      </c>
      <c r="E397" s="31" t="str">
        <f t="shared" si="67"/>
        <v/>
      </c>
      <c r="F397" s="31" t="str">
        <f t="shared" si="68"/>
        <v/>
      </c>
      <c r="G397" s="37"/>
      <c r="H397" s="31" t="str">
        <f>IFERROR(VLOOKUP(G397,'Vendor Master'!$A$14:$I$213,2,FALSE()),"")</f>
        <v/>
      </c>
      <c r="I397" s="37"/>
      <c r="J397" s="41"/>
      <c r="K397" s="41"/>
      <c r="L397" s="41"/>
      <c r="M397" s="33">
        <f t="shared" si="69"/>
        <v>0</v>
      </c>
      <c r="N397" s="37"/>
      <c r="O397" s="37" t="s">
        <v>370</v>
      </c>
      <c r="P397" s="41"/>
      <c r="Q397" s="33">
        <f t="shared" si="70"/>
        <v>0</v>
      </c>
      <c r="R397" s="33">
        <f>IF(ROW()=14,0,IF(OR(G397="",I397="",D397=""),0,SUMIFS($Q$14:Q396,$G$14:G396,G397,$I$14:I396,I397,$D$14:D396,"&gt;="&amp;DATE(IF(MONTH(D397)&gt;=4,YEAR(D397),YEAR(D397)-1),4,1),$D$14:D396,"&lt;"&amp;DATE(IF(MONTH(D397)&gt;=4,YEAR(D397)+1,YEAR(D397)),4,1))))</f>
        <v>0</v>
      </c>
      <c r="S397" s="33">
        <f t="shared" si="71"/>
        <v>0</v>
      </c>
      <c r="T397" s="33">
        <f>IFERROR(VLOOKUP(I397,'Section Master'!$A$14:$J$100,6,FALSE()),0)</f>
        <v>0</v>
      </c>
      <c r="U397" s="33">
        <f>IFERROR(VLOOKUP(I397,'Section Master'!$A$14:$J$100,7,FALSE()),0)</f>
        <v>0</v>
      </c>
      <c r="V397" s="31" t="str">
        <f>IF(I397="","",IFERROR(IF(VLOOKUP(I397,'Section Master'!$A$14:$J$100,8,FALSE())="Excess over aggregate",IF(S397&gt;U397,"Threshold exceeded","Below threshold"),IF(VLOOKUP(I397,'Section Master'!$A$14:$J$100,8,FALSE())="Single or aggregate gate",IF(OR(Q397&gt;T397,S397&gt;U397),"Threshold exceeded","Below threshold"),IF(VLOOKUP(I397,'Section Master'!$A$14:$J$100,8,FALSE())="Aggregate gate",IF(S397&gt;U397,"Threshold exceeded","Below threshold"),IF(VLOOKUP(I397,'Section Master'!$A$14:$J$100,8,FALSE())="No threshold","Applicable","Manual review")))),"Manual review"))</f>
        <v/>
      </c>
      <c r="W397" s="46">
        <f>IFERROR(VLOOKUP(I397,'Section Master'!$A$14:$J$100,5,FALSE()),0)</f>
        <v>0</v>
      </c>
      <c r="X397" s="44"/>
      <c r="Y397" s="33" t="str">
        <f>IF(I397="","",IF(V397="Below threshold",0,ROUND(IF(IFERROR(VLOOKUP(I397,'Section Master'!$A$14:$J$100,8,FALSE()),"")="Excess over aggregate",MAX(0,S397-MAX(U397,R397)),Q397)*IF(X397&lt;&gt;"",X397,W397),0)))</f>
        <v/>
      </c>
      <c r="Z397" s="39"/>
      <c r="AA397" s="45" t="str">
        <f t="shared" si="72"/>
        <v/>
      </c>
      <c r="AB397" s="39"/>
      <c r="AC397" s="33">
        <f t="shared" si="73"/>
        <v>0</v>
      </c>
      <c r="AD397" s="33">
        <f t="shared" si="74"/>
        <v>0</v>
      </c>
      <c r="AE397" s="33">
        <f t="shared" si="75"/>
        <v>0</v>
      </c>
      <c r="AF397" s="37"/>
      <c r="AG397" s="31" t="str">
        <f t="shared" si="76"/>
        <v/>
      </c>
      <c r="AH397" s="31" t="str">
        <f t="shared" si="77"/>
        <v/>
      </c>
      <c r="AI397" s="37"/>
    </row>
    <row r="398" spans="1:35" ht="14.25" customHeight="1" x14ac:dyDescent="0.25">
      <c r="A398" s="38" t="str">
        <f t="shared" ref="A398:A461" si="78">IF(D398="","",ROW()-13)</f>
        <v/>
      </c>
      <c r="B398" s="39"/>
      <c r="C398" s="39"/>
      <c r="D398" s="40" t="str">
        <f t="shared" ref="D398:D461" si="79">IF(AND(B398="",C398=""),"",IF(B398="",C398,IF(C398="",B398,MIN(B398,C398))))</f>
        <v/>
      </c>
      <c r="E398" s="38" t="str">
        <f t="shared" ref="E398:E461" si="80">IF(D398="","",TEXT(D398,"mmm-yy"))</f>
        <v/>
      </c>
      <c r="F398" s="38" t="str">
        <f t="shared" ref="F398:F461" si="81">IF(D398="","","Q"&amp;ROUNDUP(MONTH(D398)/3,0))</f>
        <v/>
      </c>
      <c r="G398" s="37"/>
      <c r="H398" s="38" t="str">
        <f>IFERROR(VLOOKUP(G398,'Vendor Master'!$A$14:$I$213,2,FALSE()),"")</f>
        <v/>
      </c>
      <c r="I398" s="37"/>
      <c r="J398" s="41"/>
      <c r="K398" s="41"/>
      <c r="L398" s="41"/>
      <c r="M398" s="42">
        <f t="shared" ref="M398:M461" si="82">SUM(J398:L398)</f>
        <v>0</v>
      </c>
      <c r="N398" s="37"/>
      <c r="O398" s="37" t="s">
        <v>370</v>
      </c>
      <c r="P398" s="41"/>
      <c r="Q398" s="42">
        <f t="shared" ref="Q398:Q461" si="83">IF(O398="Basic",J398,IF(O398="Gross",M398,IF(O398="Manual",P398,J398)))</f>
        <v>0</v>
      </c>
      <c r="R398" s="42">
        <f>IF(ROW()=14,0,IF(OR(G398="",I398="",D398=""),0,SUMIFS($Q$14:Q397,$G$14:G397,G398,$I$14:I397,I398,$D$14:D397,"&gt;="&amp;DATE(IF(MONTH(D398)&gt;=4,YEAR(D398),YEAR(D398)-1),4,1),$D$14:D397,"&lt;"&amp;DATE(IF(MONTH(D398)&gt;=4,YEAR(D398)+1,YEAR(D398)),4,1))))</f>
        <v>0</v>
      </c>
      <c r="S398" s="42">
        <f t="shared" ref="S398:S461" si="84">R398+Q398</f>
        <v>0</v>
      </c>
      <c r="T398" s="42">
        <f>IFERROR(VLOOKUP(I398,'Section Master'!$A$14:$J$100,6,FALSE()),0)</f>
        <v>0</v>
      </c>
      <c r="U398" s="42">
        <f>IFERROR(VLOOKUP(I398,'Section Master'!$A$14:$J$100,7,FALSE()),0)</f>
        <v>0</v>
      </c>
      <c r="V398" s="38" t="str">
        <f>IF(I398="","",IFERROR(IF(VLOOKUP(I398,'Section Master'!$A$14:$J$100,8,FALSE())="Excess over aggregate",IF(S398&gt;U398,"Threshold exceeded","Below threshold"),IF(VLOOKUP(I398,'Section Master'!$A$14:$J$100,8,FALSE())="Single or aggregate gate",IF(OR(Q398&gt;T398,S398&gt;U398),"Threshold exceeded","Below threshold"),IF(VLOOKUP(I398,'Section Master'!$A$14:$J$100,8,FALSE())="Aggregate gate",IF(S398&gt;U398,"Threshold exceeded","Below threshold"),IF(VLOOKUP(I398,'Section Master'!$A$14:$J$100,8,FALSE())="No threshold","Applicable","Manual review")))),"Manual review"))</f>
        <v/>
      </c>
      <c r="W398" s="43">
        <f>IFERROR(VLOOKUP(I398,'Section Master'!$A$14:$J$100,5,FALSE()),0)</f>
        <v>0</v>
      </c>
      <c r="X398" s="44"/>
      <c r="Y398" s="42" t="str">
        <f>IF(I398="","",IF(V398="Below threshold",0,ROUND(IF(IFERROR(VLOOKUP(I398,'Section Master'!$A$14:$J$100,8,FALSE()),"")="Excess over aggregate",MAX(0,S398-MAX(U398,R398)),Q398)*IF(X398&lt;&gt;"",X398,W398),0)))</f>
        <v/>
      </c>
      <c r="Z398" s="39"/>
      <c r="AA398" s="40" t="str">
        <f t="shared" ref="AA398:AA461" si="85">IF(Z398="","",IF(OR(I398="Immovable Property",I398="Rent - Specified Individual/HUF",I398="Specified Individual/HUF - 194M",I398="Virtual Digital Asset"),EOMONTH(Z398,0)+30,IF(MONTH(Z398)=3,DATE(YEAR(Z398),4,30),DATE(YEAR(Z398),MONTH(Z398)+1,7))))</f>
        <v/>
      </c>
      <c r="AB398" s="39"/>
      <c r="AC398" s="42">
        <f t="shared" ref="AC398:AC461" si="86">IF(OR(D398="",Z398="",Y398=0),0,IF(Z398&lt;=D398,0,ROUND(Y398*1%*(12*(YEAR(Z398)-YEAR(D398))+MONTH(Z398)-MONTH(D398)+IF(DAY(Z398)&gt;DAY(D398),1,0)),0)))</f>
        <v>0</v>
      </c>
      <c r="AD398" s="42">
        <f t="shared" ref="AD398:AD461" si="87">IF(OR(Z398="",AB398="",Y398=0),0,IF(AB398&lt;=Z398,0,ROUND(Y398*1.5%*(12*(YEAR(AB398)-YEAR(Z398))+MONTH(AB398)-MONTH(Z398)+IF(DAY(AB398)&gt;DAY(Z398),1,0)),0)))</f>
        <v>0</v>
      </c>
      <c r="AE398" s="42">
        <f t="shared" ref="AE398:AE461" si="88">AC398+AD398</f>
        <v>0</v>
      </c>
      <c r="AF398" s="37"/>
      <c r="AG398" s="38" t="str">
        <f t="shared" ref="AG398:AG461" si="89">IF(D398="","",IF(Y398=0,"No TDS",IF(AB398="","Outstanding",IF(AB398&lt;=AA398,"Deposited on time","Deposited late"))))</f>
        <v/>
      </c>
      <c r="AH398" s="38" t="str">
        <f t="shared" ref="AH398:AH461" si="90">IF(D398="","",IF(D398&lt;DATE(2026,4,1),"Income Tax Act, 1961","Income Tax Act, 2025 — Section 393 / applicable table item"))</f>
        <v/>
      </c>
      <c r="AI398" s="37"/>
    </row>
    <row r="399" spans="1:35" ht="14.25" customHeight="1" x14ac:dyDescent="0.25">
      <c r="A399" s="31" t="str">
        <f t="shared" si="78"/>
        <v/>
      </c>
      <c r="B399" s="39"/>
      <c r="C399" s="39"/>
      <c r="D399" s="45" t="str">
        <f t="shared" si="79"/>
        <v/>
      </c>
      <c r="E399" s="31" t="str">
        <f t="shared" si="80"/>
        <v/>
      </c>
      <c r="F399" s="31" t="str">
        <f t="shared" si="81"/>
        <v/>
      </c>
      <c r="G399" s="37"/>
      <c r="H399" s="31" t="str">
        <f>IFERROR(VLOOKUP(G399,'Vendor Master'!$A$14:$I$213,2,FALSE()),"")</f>
        <v/>
      </c>
      <c r="I399" s="37"/>
      <c r="J399" s="41"/>
      <c r="K399" s="41"/>
      <c r="L399" s="41"/>
      <c r="M399" s="33">
        <f t="shared" si="82"/>
        <v>0</v>
      </c>
      <c r="N399" s="37"/>
      <c r="O399" s="37" t="s">
        <v>370</v>
      </c>
      <c r="P399" s="41"/>
      <c r="Q399" s="33">
        <f t="shared" si="83"/>
        <v>0</v>
      </c>
      <c r="R399" s="33">
        <f>IF(ROW()=14,0,IF(OR(G399="",I399="",D399=""),0,SUMIFS($Q$14:Q398,$G$14:G398,G399,$I$14:I398,I399,$D$14:D398,"&gt;="&amp;DATE(IF(MONTH(D399)&gt;=4,YEAR(D399),YEAR(D399)-1),4,1),$D$14:D398,"&lt;"&amp;DATE(IF(MONTH(D399)&gt;=4,YEAR(D399)+1,YEAR(D399)),4,1))))</f>
        <v>0</v>
      </c>
      <c r="S399" s="33">
        <f t="shared" si="84"/>
        <v>0</v>
      </c>
      <c r="T399" s="33">
        <f>IFERROR(VLOOKUP(I399,'Section Master'!$A$14:$J$100,6,FALSE()),0)</f>
        <v>0</v>
      </c>
      <c r="U399" s="33">
        <f>IFERROR(VLOOKUP(I399,'Section Master'!$A$14:$J$100,7,FALSE()),0)</f>
        <v>0</v>
      </c>
      <c r="V399" s="31" t="str">
        <f>IF(I399="","",IFERROR(IF(VLOOKUP(I399,'Section Master'!$A$14:$J$100,8,FALSE())="Excess over aggregate",IF(S399&gt;U399,"Threshold exceeded","Below threshold"),IF(VLOOKUP(I399,'Section Master'!$A$14:$J$100,8,FALSE())="Single or aggregate gate",IF(OR(Q399&gt;T399,S399&gt;U399),"Threshold exceeded","Below threshold"),IF(VLOOKUP(I399,'Section Master'!$A$14:$J$100,8,FALSE())="Aggregate gate",IF(S399&gt;U399,"Threshold exceeded","Below threshold"),IF(VLOOKUP(I399,'Section Master'!$A$14:$J$100,8,FALSE())="No threshold","Applicable","Manual review")))),"Manual review"))</f>
        <v/>
      </c>
      <c r="W399" s="46">
        <f>IFERROR(VLOOKUP(I399,'Section Master'!$A$14:$J$100,5,FALSE()),0)</f>
        <v>0</v>
      </c>
      <c r="X399" s="44"/>
      <c r="Y399" s="33" t="str">
        <f>IF(I399="","",IF(V399="Below threshold",0,ROUND(IF(IFERROR(VLOOKUP(I399,'Section Master'!$A$14:$J$100,8,FALSE()),"")="Excess over aggregate",MAX(0,S399-MAX(U399,R399)),Q399)*IF(X399&lt;&gt;"",X399,W399),0)))</f>
        <v/>
      </c>
      <c r="Z399" s="39"/>
      <c r="AA399" s="45" t="str">
        <f t="shared" si="85"/>
        <v/>
      </c>
      <c r="AB399" s="39"/>
      <c r="AC399" s="33">
        <f t="shared" si="86"/>
        <v>0</v>
      </c>
      <c r="AD399" s="33">
        <f t="shared" si="87"/>
        <v>0</v>
      </c>
      <c r="AE399" s="33">
        <f t="shared" si="88"/>
        <v>0</v>
      </c>
      <c r="AF399" s="37"/>
      <c r="AG399" s="31" t="str">
        <f t="shared" si="89"/>
        <v/>
      </c>
      <c r="AH399" s="31" t="str">
        <f t="shared" si="90"/>
        <v/>
      </c>
      <c r="AI399" s="37"/>
    </row>
    <row r="400" spans="1:35" ht="14.25" customHeight="1" x14ac:dyDescent="0.25">
      <c r="A400" s="38" t="str">
        <f t="shared" si="78"/>
        <v/>
      </c>
      <c r="B400" s="39"/>
      <c r="C400" s="39"/>
      <c r="D400" s="40" t="str">
        <f t="shared" si="79"/>
        <v/>
      </c>
      <c r="E400" s="38" t="str">
        <f t="shared" si="80"/>
        <v/>
      </c>
      <c r="F400" s="38" t="str">
        <f t="shared" si="81"/>
        <v/>
      </c>
      <c r="G400" s="37"/>
      <c r="H400" s="38" t="str">
        <f>IFERROR(VLOOKUP(G400,'Vendor Master'!$A$14:$I$213,2,FALSE()),"")</f>
        <v/>
      </c>
      <c r="I400" s="37"/>
      <c r="J400" s="41"/>
      <c r="K400" s="41"/>
      <c r="L400" s="41"/>
      <c r="M400" s="42">
        <f t="shared" si="82"/>
        <v>0</v>
      </c>
      <c r="N400" s="37"/>
      <c r="O400" s="37" t="s">
        <v>370</v>
      </c>
      <c r="P400" s="41"/>
      <c r="Q400" s="42">
        <f t="shared" si="83"/>
        <v>0</v>
      </c>
      <c r="R400" s="42">
        <f>IF(ROW()=14,0,IF(OR(G400="",I400="",D400=""),0,SUMIFS($Q$14:Q399,$G$14:G399,G400,$I$14:I399,I400,$D$14:D399,"&gt;="&amp;DATE(IF(MONTH(D400)&gt;=4,YEAR(D400),YEAR(D400)-1),4,1),$D$14:D399,"&lt;"&amp;DATE(IF(MONTH(D400)&gt;=4,YEAR(D400)+1,YEAR(D400)),4,1))))</f>
        <v>0</v>
      </c>
      <c r="S400" s="42">
        <f t="shared" si="84"/>
        <v>0</v>
      </c>
      <c r="T400" s="42">
        <f>IFERROR(VLOOKUP(I400,'Section Master'!$A$14:$J$100,6,FALSE()),0)</f>
        <v>0</v>
      </c>
      <c r="U400" s="42">
        <f>IFERROR(VLOOKUP(I400,'Section Master'!$A$14:$J$100,7,FALSE()),0)</f>
        <v>0</v>
      </c>
      <c r="V400" s="38" t="str">
        <f>IF(I400="","",IFERROR(IF(VLOOKUP(I400,'Section Master'!$A$14:$J$100,8,FALSE())="Excess over aggregate",IF(S400&gt;U400,"Threshold exceeded","Below threshold"),IF(VLOOKUP(I400,'Section Master'!$A$14:$J$100,8,FALSE())="Single or aggregate gate",IF(OR(Q400&gt;T400,S400&gt;U400),"Threshold exceeded","Below threshold"),IF(VLOOKUP(I400,'Section Master'!$A$14:$J$100,8,FALSE())="Aggregate gate",IF(S400&gt;U400,"Threshold exceeded","Below threshold"),IF(VLOOKUP(I400,'Section Master'!$A$14:$J$100,8,FALSE())="No threshold","Applicable","Manual review")))),"Manual review"))</f>
        <v/>
      </c>
      <c r="W400" s="43">
        <f>IFERROR(VLOOKUP(I400,'Section Master'!$A$14:$J$100,5,FALSE()),0)</f>
        <v>0</v>
      </c>
      <c r="X400" s="44"/>
      <c r="Y400" s="42" t="str">
        <f>IF(I400="","",IF(V400="Below threshold",0,ROUND(IF(IFERROR(VLOOKUP(I400,'Section Master'!$A$14:$J$100,8,FALSE()),"")="Excess over aggregate",MAX(0,S400-MAX(U400,R400)),Q400)*IF(X400&lt;&gt;"",X400,W400),0)))</f>
        <v/>
      </c>
      <c r="Z400" s="39"/>
      <c r="AA400" s="40" t="str">
        <f t="shared" si="85"/>
        <v/>
      </c>
      <c r="AB400" s="39"/>
      <c r="AC400" s="42">
        <f t="shared" si="86"/>
        <v>0</v>
      </c>
      <c r="AD400" s="42">
        <f t="shared" si="87"/>
        <v>0</v>
      </c>
      <c r="AE400" s="42">
        <f t="shared" si="88"/>
        <v>0</v>
      </c>
      <c r="AF400" s="37"/>
      <c r="AG400" s="38" t="str">
        <f t="shared" si="89"/>
        <v/>
      </c>
      <c r="AH400" s="38" t="str">
        <f t="shared" si="90"/>
        <v/>
      </c>
      <c r="AI400" s="37"/>
    </row>
    <row r="401" spans="1:35" ht="14.25" customHeight="1" x14ac:dyDescent="0.25">
      <c r="A401" s="31" t="str">
        <f t="shared" si="78"/>
        <v/>
      </c>
      <c r="B401" s="39"/>
      <c r="C401" s="39"/>
      <c r="D401" s="45" t="str">
        <f t="shared" si="79"/>
        <v/>
      </c>
      <c r="E401" s="31" t="str">
        <f t="shared" si="80"/>
        <v/>
      </c>
      <c r="F401" s="31" t="str">
        <f t="shared" si="81"/>
        <v/>
      </c>
      <c r="G401" s="37"/>
      <c r="H401" s="31" t="str">
        <f>IFERROR(VLOOKUP(G401,'Vendor Master'!$A$14:$I$213,2,FALSE()),"")</f>
        <v/>
      </c>
      <c r="I401" s="37"/>
      <c r="J401" s="41"/>
      <c r="K401" s="41"/>
      <c r="L401" s="41"/>
      <c r="M401" s="33">
        <f t="shared" si="82"/>
        <v>0</v>
      </c>
      <c r="N401" s="37"/>
      <c r="O401" s="37" t="s">
        <v>370</v>
      </c>
      <c r="P401" s="41"/>
      <c r="Q401" s="33">
        <f t="shared" si="83"/>
        <v>0</v>
      </c>
      <c r="R401" s="33">
        <f>IF(ROW()=14,0,IF(OR(G401="",I401="",D401=""),0,SUMIFS($Q$14:Q400,$G$14:G400,G401,$I$14:I400,I401,$D$14:D400,"&gt;="&amp;DATE(IF(MONTH(D401)&gt;=4,YEAR(D401),YEAR(D401)-1),4,1),$D$14:D400,"&lt;"&amp;DATE(IF(MONTH(D401)&gt;=4,YEAR(D401)+1,YEAR(D401)),4,1))))</f>
        <v>0</v>
      </c>
      <c r="S401" s="33">
        <f t="shared" si="84"/>
        <v>0</v>
      </c>
      <c r="T401" s="33">
        <f>IFERROR(VLOOKUP(I401,'Section Master'!$A$14:$J$100,6,FALSE()),0)</f>
        <v>0</v>
      </c>
      <c r="U401" s="33">
        <f>IFERROR(VLOOKUP(I401,'Section Master'!$A$14:$J$100,7,FALSE()),0)</f>
        <v>0</v>
      </c>
      <c r="V401" s="31" t="str">
        <f>IF(I401="","",IFERROR(IF(VLOOKUP(I401,'Section Master'!$A$14:$J$100,8,FALSE())="Excess over aggregate",IF(S401&gt;U401,"Threshold exceeded","Below threshold"),IF(VLOOKUP(I401,'Section Master'!$A$14:$J$100,8,FALSE())="Single or aggregate gate",IF(OR(Q401&gt;T401,S401&gt;U401),"Threshold exceeded","Below threshold"),IF(VLOOKUP(I401,'Section Master'!$A$14:$J$100,8,FALSE())="Aggregate gate",IF(S401&gt;U401,"Threshold exceeded","Below threshold"),IF(VLOOKUP(I401,'Section Master'!$A$14:$J$100,8,FALSE())="No threshold","Applicable","Manual review")))),"Manual review"))</f>
        <v/>
      </c>
      <c r="W401" s="46">
        <f>IFERROR(VLOOKUP(I401,'Section Master'!$A$14:$J$100,5,FALSE()),0)</f>
        <v>0</v>
      </c>
      <c r="X401" s="44"/>
      <c r="Y401" s="33" t="str">
        <f>IF(I401="","",IF(V401="Below threshold",0,ROUND(IF(IFERROR(VLOOKUP(I401,'Section Master'!$A$14:$J$100,8,FALSE()),"")="Excess over aggregate",MAX(0,S401-MAX(U401,R401)),Q401)*IF(X401&lt;&gt;"",X401,W401),0)))</f>
        <v/>
      </c>
      <c r="Z401" s="39"/>
      <c r="AA401" s="45" t="str">
        <f t="shared" si="85"/>
        <v/>
      </c>
      <c r="AB401" s="39"/>
      <c r="AC401" s="33">
        <f t="shared" si="86"/>
        <v>0</v>
      </c>
      <c r="AD401" s="33">
        <f t="shared" si="87"/>
        <v>0</v>
      </c>
      <c r="AE401" s="33">
        <f t="shared" si="88"/>
        <v>0</v>
      </c>
      <c r="AF401" s="37"/>
      <c r="AG401" s="31" t="str">
        <f t="shared" si="89"/>
        <v/>
      </c>
      <c r="AH401" s="31" t="str">
        <f t="shared" si="90"/>
        <v/>
      </c>
      <c r="AI401" s="37"/>
    </row>
    <row r="402" spans="1:35" ht="14.25" customHeight="1" x14ac:dyDescent="0.25">
      <c r="A402" s="38" t="str">
        <f t="shared" si="78"/>
        <v/>
      </c>
      <c r="B402" s="39"/>
      <c r="C402" s="39"/>
      <c r="D402" s="40" t="str">
        <f t="shared" si="79"/>
        <v/>
      </c>
      <c r="E402" s="38" t="str">
        <f t="shared" si="80"/>
        <v/>
      </c>
      <c r="F402" s="38" t="str">
        <f t="shared" si="81"/>
        <v/>
      </c>
      <c r="G402" s="37"/>
      <c r="H402" s="38" t="str">
        <f>IFERROR(VLOOKUP(G402,'Vendor Master'!$A$14:$I$213,2,FALSE()),"")</f>
        <v/>
      </c>
      <c r="I402" s="37"/>
      <c r="J402" s="41"/>
      <c r="K402" s="41"/>
      <c r="L402" s="41"/>
      <c r="M402" s="42">
        <f t="shared" si="82"/>
        <v>0</v>
      </c>
      <c r="N402" s="37"/>
      <c r="O402" s="37" t="s">
        <v>370</v>
      </c>
      <c r="P402" s="41"/>
      <c r="Q402" s="42">
        <f t="shared" si="83"/>
        <v>0</v>
      </c>
      <c r="R402" s="42">
        <f>IF(ROW()=14,0,IF(OR(G402="",I402="",D402=""),0,SUMIFS($Q$14:Q401,$G$14:G401,G402,$I$14:I401,I402,$D$14:D401,"&gt;="&amp;DATE(IF(MONTH(D402)&gt;=4,YEAR(D402),YEAR(D402)-1),4,1),$D$14:D401,"&lt;"&amp;DATE(IF(MONTH(D402)&gt;=4,YEAR(D402)+1,YEAR(D402)),4,1))))</f>
        <v>0</v>
      </c>
      <c r="S402" s="42">
        <f t="shared" si="84"/>
        <v>0</v>
      </c>
      <c r="T402" s="42">
        <f>IFERROR(VLOOKUP(I402,'Section Master'!$A$14:$J$100,6,FALSE()),0)</f>
        <v>0</v>
      </c>
      <c r="U402" s="42">
        <f>IFERROR(VLOOKUP(I402,'Section Master'!$A$14:$J$100,7,FALSE()),0)</f>
        <v>0</v>
      </c>
      <c r="V402" s="38" t="str">
        <f>IF(I402="","",IFERROR(IF(VLOOKUP(I402,'Section Master'!$A$14:$J$100,8,FALSE())="Excess over aggregate",IF(S402&gt;U402,"Threshold exceeded","Below threshold"),IF(VLOOKUP(I402,'Section Master'!$A$14:$J$100,8,FALSE())="Single or aggregate gate",IF(OR(Q402&gt;T402,S402&gt;U402),"Threshold exceeded","Below threshold"),IF(VLOOKUP(I402,'Section Master'!$A$14:$J$100,8,FALSE())="Aggregate gate",IF(S402&gt;U402,"Threshold exceeded","Below threshold"),IF(VLOOKUP(I402,'Section Master'!$A$14:$J$100,8,FALSE())="No threshold","Applicable","Manual review")))),"Manual review"))</f>
        <v/>
      </c>
      <c r="W402" s="43">
        <f>IFERROR(VLOOKUP(I402,'Section Master'!$A$14:$J$100,5,FALSE()),0)</f>
        <v>0</v>
      </c>
      <c r="X402" s="44"/>
      <c r="Y402" s="42" t="str">
        <f>IF(I402="","",IF(V402="Below threshold",0,ROUND(IF(IFERROR(VLOOKUP(I402,'Section Master'!$A$14:$J$100,8,FALSE()),"")="Excess over aggregate",MAX(0,S402-MAX(U402,R402)),Q402)*IF(X402&lt;&gt;"",X402,W402),0)))</f>
        <v/>
      </c>
      <c r="Z402" s="39"/>
      <c r="AA402" s="40" t="str">
        <f t="shared" si="85"/>
        <v/>
      </c>
      <c r="AB402" s="39"/>
      <c r="AC402" s="42">
        <f t="shared" si="86"/>
        <v>0</v>
      </c>
      <c r="AD402" s="42">
        <f t="shared" si="87"/>
        <v>0</v>
      </c>
      <c r="AE402" s="42">
        <f t="shared" si="88"/>
        <v>0</v>
      </c>
      <c r="AF402" s="37"/>
      <c r="AG402" s="38" t="str">
        <f t="shared" si="89"/>
        <v/>
      </c>
      <c r="AH402" s="38" t="str">
        <f t="shared" si="90"/>
        <v/>
      </c>
      <c r="AI402" s="37"/>
    </row>
    <row r="403" spans="1:35" ht="14.25" customHeight="1" x14ac:dyDescent="0.25">
      <c r="A403" s="31" t="str">
        <f t="shared" si="78"/>
        <v/>
      </c>
      <c r="B403" s="39"/>
      <c r="C403" s="39"/>
      <c r="D403" s="45" t="str">
        <f t="shared" si="79"/>
        <v/>
      </c>
      <c r="E403" s="31" t="str">
        <f t="shared" si="80"/>
        <v/>
      </c>
      <c r="F403" s="31" t="str">
        <f t="shared" si="81"/>
        <v/>
      </c>
      <c r="G403" s="37"/>
      <c r="H403" s="31" t="str">
        <f>IFERROR(VLOOKUP(G403,'Vendor Master'!$A$14:$I$213,2,FALSE()),"")</f>
        <v/>
      </c>
      <c r="I403" s="37"/>
      <c r="J403" s="41"/>
      <c r="K403" s="41"/>
      <c r="L403" s="41"/>
      <c r="M403" s="33">
        <f t="shared" si="82"/>
        <v>0</v>
      </c>
      <c r="N403" s="37"/>
      <c r="O403" s="37" t="s">
        <v>370</v>
      </c>
      <c r="P403" s="41"/>
      <c r="Q403" s="33">
        <f t="shared" si="83"/>
        <v>0</v>
      </c>
      <c r="R403" s="33">
        <f>IF(ROW()=14,0,IF(OR(G403="",I403="",D403=""),0,SUMIFS($Q$14:Q402,$G$14:G402,G403,$I$14:I402,I403,$D$14:D402,"&gt;="&amp;DATE(IF(MONTH(D403)&gt;=4,YEAR(D403),YEAR(D403)-1),4,1),$D$14:D402,"&lt;"&amp;DATE(IF(MONTH(D403)&gt;=4,YEAR(D403)+1,YEAR(D403)),4,1))))</f>
        <v>0</v>
      </c>
      <c r="S403" s="33">
        <f t="shared" si="84"/>
        <v>0</v>
      </c>
      <c r="T403" s="33">
        <f>IFERROR(VLOOKUP(I403,'Section Master'!$A$14:$J$100,6,FALSE()),0)</f>
        <v>0</v>
      </c>
      <c r="U403" s="33">
        <f>IFERROR(VLOOKUP(I403,'Section Master'!$A$14:$J$100,7,FALSE()),0)</f>
        <v>0</v>
      </c>
      <c r="V403" s="31" t="str">
        <f>IF(I403="","",IFERROR(IF(VLOOKUP(I403,'Section Master'!$A$14:$J$100,8,FALSE())="Excess over aggregate",IF(S403&gt;U403,"Threshold exceeded","Below threshold"),IF(VLOOKUP(I403,'Section Master'!$A$14:$J$100,8,FALSE())="Single or aggregate gate",IF(OR(Q403&gt;T403,S403&gt;U403),"Threshold exceeded","Below threshold"),IF(VLOOKUP(I403,'Section Master'!$A$14:$J$100,8,FALSE())="Aggregate gate",IF(S403&gt;U403,"Threshold exceeded","Below threshold"),IF(VLOOKUP(I403,'Section Master'!$A$14:$J$100,8,FALSE())="No threshold","Applicable","Manual review")))),"Manual review"))</f>
        <v/>
      </c>
      <c r="W403" s="46">
        <f>IFERROR(VLOOKUP(I403,'Section Master'!$A$14:$J$100,5,FALSE()),0)</f>
        <v>0</v>
      </c>
      <c r="X403" s="44"/>
      <c r="Y403" s="33" t="str">
        <f>IF(I403="","",IF(V403="Below threshold",0,ROUND(IF(IFERROR(VLOOKUP(I403,'Section Master'!$A$14:$J$100,8,FALSE()),"")="Excess over aggregate",MAX(0,S403-MAX(U403,R403)),Q403)*IF(X403&lt;&gt;"",X403,W403),0)))</f>
        <v/>
      </c>
      <c r="Z403" s="39"/>
      <c r="AA403" s="45" t="str">
        <f t="shared" si="85"/>
        <v/>
      </c>
      <c r="AB403" s="39"/>
      <c r="AC403" s="33">
        <f t="shared" si="86"/>
        <v>0</v>
      </c>
      <c r="AD403" s="33">
        <f t="shared" si="87"/>
        <v>0</v>
      </c>
      <c r="AE403" s="33">
        <f t="shared" si="88"/>
        <v>0</v>
      </c>
      <c r="AF403" s="37"/>
      <c r="AG403" s="31" t="str">
        <f t="shared" si="89"/>
        <v/>
      </c>
      <c r="AH403" s="31" t="str">
        <f t="shared" si="90"/>
        <v/>
      </c>
      <c r="AI403" s="37"/>
    </row>
    <row r="404" spans="1:35" ht="14.25" customHeight="1" x14ac:dyDescent="0.25">
      <c r="A404" s="38" t="str">
        <f t="shared" si="78"/>
        <v/>
      </c>
      <c r="B404" s="39"/>
      <c r="C404" s="39"/>
      <c r="D404" s="40" t="str">
        <f t="shared" si="79"/>
        <v/>
      </c>
      <c r="E404" s="38" t="str">
        <f t="shared" si="80"/>
        <v/>
      </c>
      <c r="F404" s="38" t="str">
        <f t="shared" si="81"/>
        <v/>
      </c>
      <c r="G404" s="37"/>
      <c r="H404" s="38" t="str">
        <f>IFERROR(VLOOKUP(G404,'Vendor Master'!$A$14:$I$213,2,FALSE()),"")</f>
        <v/>
      </c>
      <c r="I404" s="37"/>
      <c r="J404" s="41"/>
      <c r="K404" s="41"/>
      <c r="L404" s="41"/>
      <c r="M404" s="42">
        <f t="shared" si="82"/>
        <v>0</v>
      </c>
      <c r="N404" s="37"/>
      <c r="O404" s="37" t="s">
        <v>370</v>
      </c>
      <c r="P404" s="41"/>
      <c r="Q404" s="42">
        <f t="shared" si="83"/>
        <v>0</v>
      </c>
      <c r="R404" s="42">
        <f>IF(ROW()=14,0,IF(OR(G404="",I404="",D404=""),0,SUMIFS($Q$14:Q403,$G$14:G403,G404,$I$14:I403,I404,$D$14:D403,"&gt;="&amp;DATE(IF(MONTH(D404)&gt;=4,YEAR(D404),YEAR(D404)-1),4,1),$D$14:D403,"&lt;"&amp;DATE(IF(MONTH(D404)&gt;=4,YEAR(D404)+1,YEAR(D404)),4,1))))</f>
        <v>0</v>
      </c>
      <c r="S404" s="42">
        <f t="shared" si="84"/>
        <v>0</v>
      </c>
      <c r="T404" s="42">
        <f>IFERROR(VLOOKUP(I404,'Section Master'!$A$14:$J$100,6,FALSE()),0)</f>
        <v>0</v>
      </c>
      <c r="U404" s="42">
        <f>IFERROR(VLOOKUP(I404,'Section Master'!$A$14:$J$100,7,FALSE()),0)</f>
        <v>0</v>
      </c>
      <c r="V404" s="38" t="str">
        <f>IF(I404="","",IFERROR(IF(VLOOKUP(I404,'Section Master'!$A$14:$J$100,8,FALSE())="Excess over aggregate",IF(S404&gt;U404,"Threshold exceeded","Below threshold"),IF(VLOOKUP(I404,'Section Master'!$A$14:$J$100,8,FALSE())="Single or aggregate gate",IF(OR(Q404&gt;T404,S404&gt;U404),"Threshold exceeded","Below threshold"),IF(VLOOKUP(I404,'Section Master'!$A$14:$J$100,8,FALSE())="Aggregate gate",IF(S404&gt;U404,"Threshold exceeded","Below threshold"),IF(VLOOKUP(I404,'Section Master'!$A$14:$J$100,8,FALSE())="No threshold","Applicable","Manual review")))),"Manual review"))</f>
        <v/>
      </c>
      <c r="W404" s="43">
        <f>IFERROR(VLOOKUP(I404,'Section Master'!$A$14:$J$100,5,FALSE()),0)</f>
        <v>0</v>
      </c>
      <c r="X404" s="44"/>
      <c r="Y404" s="42" t="str">
        <f>IF(I404="","",IF(V404="Below threshold",0,ROUND(IF(IFERROR(VLOOKUP(I404,'Section Master'!$A$14:$J$100,8,FALSE()),"")="Excess over aggregate",MAX(0,S404-MAX(U404,R404)),Q404)*IF(X404&lt;&gt;"",X404,W404),0)))</f>
        <v/>
      </c>
      <c r="Z404" s="39"/>
      <c r="AA404" s="40" t="str">
        <f t="shared" si="85"/>
        <v/>
      </c>
      <c r="AB404" s="39"/>
      <c r="AC404" s="42">
        <f t="shared" si="86"/>
        <v>0</v>
      </c>
      <c r="AD404" s="42">
        <f t="shared" si="87"/>
        <v>0</v>
      </c>
      <c r="AE404" s="42">
        <f t="shared" si="88"/>
        <v>0</v>
      </c>
      <c r="AF404" s="37"/>
      <c r="AG404" s="38" t="str">
        <f t="shared" si="89"/>
        <v/>
      </c>
      <c r="AH404" s="38" t="str">
        <f t="shared" si="90"/>
        <v/>
      </c>
      <c r="AI404" s="37"/>
    </row>
    <row r="405" spans="1:35" ht="14.25" customHeight="1" x14ac:dyDescent="0.25">
      <c r="A405" s="31" t="str">
        <f t="shared" si="78"/>
        <v/>
      </c>
      <c r="B405" s="39"/>
      <c r="C405" s="39"/>
      <c r="D405" s="45" t="str">
        <f t="shared" si="79"/>
        <v/>
      </c>
      <c r="E405" s="31" t="str">
        <f t="shared" si="80"/>
        <v/>
      </c>
      <c r="F405" s="31" t="str">
        <f t="shared" si="81"/>
        <v/>
      </c>
      <c r="G405" s="37"/>
      <c r="H405" s="31" t="str">
        <f>IFERROR(VLOOKUP(G405,'Vendor Master'!$A$14:$I$213,2,FALSE()),"")</f>
        <v/>
      </c>
      <c r="I405" s="37"/>
      <c r="J405" s="41"/>
      <c r="K405" s="41"/>
      <c r="L405" s="41"/>
      <c r="M405" s="33">
        <f t="shared" si="82"/>
        <v>0</v>
      </c>
      <c r="N405" s="37"/>
      <c r="O405" s="37" t="s">
        <v>370</v>
      </c>
      <c r="P405" s="41"/>
      <c r="Q405" s="33">
        <f t="shared" si="83"/>
        <v>0</v>
      </c>
      <c r="R405" s="33">
        <f>IF(ROW()=14,0,IF(OR(G405="",I405="",D405=""),0,SUMIFS($Q$14:Q404,$G$14:G404,G405,$I$14:I404,I405,$D$14:D404,"&gt;="&amp;DATE(IF(MONTH(D405)&gt;=4,YEAR(D405),YEAR(D405)-1),4,1),$D$14:D404,"&lt;"&amp;DATE(IF(MONTH(D405)&gt;=4,YEAR(D405)+1,YEAR(D405)),4,1))))</f>
        <v>0</v>
      </c>
      <c r="S405" s="33">
        <f t="shared" si="84"/>
        <v>0</v>
      </c>
      <c r="T405" s="33">
        <f>IFERROR(VLOOKUP(I405,'Section Master'!$A$14:$J$100,6,FALSE()),0)</f>
        <v>0</v>
      </c>
      <c r="U405" s="33">
        <f>IFERROR(VLOOKUP(I405,'Section Master'!$A$14:$J$100,7,FALSE()),0)</f>
        <v>0</v>
      </c>
      <c r="V405" s="31" t="str">
        <f>IF(I405="","",IFERROR(IF(VLOOKUP(I405,'Section Master'!$A$14:$J$100,8,FALSE())="Excess over aggregate",IF(S405&gt;U405,"Threshold exceeded","Below threshold"),IF(VLOOKUP(I405,'Section Master'!$A$14:$J$100,8,FALSE())="Single or aggregate gate",IF(OR(Q405&gt;T405,S405&gt;U405),"Threshold exceeded","Below threshold"),IF(VLOOKUP(I405,'Section Master'!$A$14:$J$100,8,FALSE())="Aggregate gate",IF(S405&gt;U405,"Threshold exceeded","Below threshold"),IF(VLOOKUP(I405,'Section Master'!$A$14:$J$100,8,FALSE())="No threshold","Applicable","Manual review")))),"Manual review"))</f>
        <v/>
      </c>
      <c r="W405" s="46">
        <f>IFERROR(VLOOKUP(I405,'Section Master'!$A$14:$J$100,5,FALSE()),0)</f>
        <v>0</v>
      </c>
      <c r="X405" s="44"/>
      <c r="Y405" s="33" t="str">
        <f>IF(I405="","",IF(V405="Below threshold",0,ROUND(IF(IFERROR(VLOOKUP(I405,'Section Master'!$A$14:$J$100,8,FALSE()),"")="Excess over aggregate",MAX(0,S405-MAX(U405,R405)),Q405)*IF(X405&lt;&gt;"",X405,W405),0)))</f>
        <v/>
      </c>
      <c r="Z405" s="39"/>
      <c r="AA405" s="45" t="str">
        <f t="shared" si="85"/>
        <v/>
      </c>
      <c r="AB405" s="39"/>
      <c r="AC405" s="33">
        <f t="shared" si="86"/>
        <v>0</v>
      </c>
      <c r="AD405" s="33">
        <f t="shared" si="87"/>
        <v>0</v>
      </c>
      <c r="AE405" s="33">
        <f t="shared" si="88"/>
        <v>0</v>
      </c>
      <c r="AF405" s="37"/>
      <c r="AG405" s="31" t="str">
        <f t="shared" si="89"/>
        <v/>
      </c>
      <c r="AH405" s="31" t="str">
        <f t="shared" si="90"/>
        <v/>
      </c>
      <c r="AI405" s="37"/>
    </row>
    <row r="406" spans="1:35" ht="14.25" customHeight="1" x14ac:dyDescent="0.25">
      <c r="A406" s="38" t="str">
        <f t="shared" si="78"/>
        <v/>
      </c>
      <c r="B406" s="39"/>
      <c r="C406" s="39"/>
      <c r="D406" s="40" t="str">
        <f t="shared" si="79"/>
        <v/>
      </c>
      <c r="E406" s="38" t="str">
        <f t="shared" si="80"/>
        <v/>
      </c>
      <c r="F406" s="38" t="str">
        <f t="shared" si="81"/>
        <v/>
      </c>
      <c r="G406" s="37"/>
      <c r="H406" s="38" t="str">
        <f>IFERROR(VLOOKUP(G406,'Vendor Master'!$A$14:$I$213,2,FALSE()),"")</f>
        <v/>
      </c>
      <c r="I406" s="37"/>
      <c r="J406" s="41"/>
      <c r="K406" s="41"/>
      <c r="L406" s="41"/>
      <c r="M406" s="42">
        <f t="shared" si="82"/>
        <v>0</v>
      </c>
      <c r="N406" s="37"/>
      <c r="O406" s="37" t="s">
        <v>370</v>
      </c>
      <c r="P406" s="41"/>
      <c r="Q406" s="42">
        <f t="shared" si="83"/>
        <v>0</v>
      </c>
      <c r="R406" s="42">
        <f>IF(ROW()=14,0,IF(OR(G406="",I406="",D406=""),0,SUMIFS($Q$14:Q405,$G$14:G405,G406,$I$14:I405,I406,$D$14:D405,"&gt;="&amp;DATE(IF(MONTH(D406)&gt;=4,YEAR(D406),YEAR(D406)-1),4,1),$D$14:D405,"&lt;"&amp;DATE(IF(MONTH(D406)&gt;=4,YEAR(D406)+1,YEAR(D406)),4,1))))</f>
        <v>0</v>
      </c>
      <c r="S406" s="42">
        <f t="shared" si="84"/>
        <v>0</v>
      </c>
      <c r="T406" s="42">
        <f>IFERROR(VLOOKUP(I406,'Section Master'!$A$14:$J$100,6,FALSE()),0)</f>
        <v>0</v>
      </c>
      <c r="U406" s="42">
        <f>IFERROR(VLOOKUP(I406,'Section Master'!$A$14:$J$100,7,FALSE()),0)</f>
        <v>0</v>
      </c>
      <c r="V406" s="38" t="str">
        <f>IF(I406="","",IFERROR(IF(VLOOKUP(I406,'Section Master'!$A$14:$J$100,8,FALSE())="Excess over aggregate",IF(S406&gt;U406,"Threshold exceeded","Below threshold"),IF(VLOOKUP(I406,'Section Master'!$A$14:$J$100,8,FALSE())="Single or aggregate gate",IF(OR(Q406&gt;T406,S406&gt;U406),"Threshold exceeded","Below threshold"),IF(VLOOKUP(I406,'Section Master'!$A$14:$J$100,8,FALSE())="Aggregate gate",IF(S406&gt;U406,"Threshold exceeded","Below threshold"),IF(VLOOKUP(I406,'Section Master'!$A$14:$J$100,8,FALSE())="No threshold","Applicable","Manual review")))),"Manual review"))</f>
        <v/>
      </c>
      <c r="W406" s="43">
        <f>IFERROR(VLOOKUP(I406,'Section Master'!$A$14:$J$100,5,FALSE()),0)</f>
        <v>0</v>
      </c>
      <c r="X406" s="44"/>
      <c r="Y406" s="42" t="str">
        <f>IF(I406="","",IF(V406="Below threshold",0,ROUND(IF(IFERROR(VLOOKUP(I406,'Section Master'!$A$14:$J$100,8,FALSE()),"")="Excess over aggregate",MAX(0,S406-MAX(U406,R406)),Q406)*IF(X406&lt;&gt;"",X406,W406),0)))</f>
        <v/>
      </c>
      <c r="Z406" s="39"/>
      <c r="AA406" s="40" t="str">
        <f t="shared" si="85"/>
        <v/>
      </c>
      <c r="AB406" s="39"/>
      <c r="AC406" s="42">
        <f t="shared" si="86"/>
        <v>0</v>
      </c>
      <c r="AD406" s="42">
        <f t="shared" si="87"/>
        <v>0</v>
      </c>
      <c r="AE406" s="42">
        <f t="shared" si="88"/>
        <v>0</v>
      </c>
      <c r="AF406" s="37"/>
      <c r="AG406" s="38" t="str">
        <f t="shared" si="89"/>
        <v/>
      </c>
      <c r="AH406" s="38" t="str">
        <f t="shared" si="90"/>
        <v/>
      </c>
      <c r="AI406" s="37"/>
    </row>
    <row r="407" spans="1:35" ht="14.25" customHeight="1" x14ac:dyDescent="0.25">
      <c r="A407" s="31" t="str">
        <f t="shared" si="78"/>
        <v/>
      </c>
      <c r="B407" s="39"/>
      <c r="C407" s="39"/>
      <c r="D407" s="45" t="str">
        <f t="shared" si="79"/>
        <v/>
      </c>
      <c r="E407" s="31" t="str">
        <f t="shared" si="80"/>
        <v/>
      </c>
      <c r="F407" s="31" t="str">
        <f t="shared" si="81"/>
        <v/>
      </c>
      <c r="G407" s="37"/>
      <c r="H407" s="31" t="str">
        <f>IFERROR(VLOOKUP(G407,'Vendor Master'!$A$14:$I$213,2,FALSE()),"")</f>
        <v/>
      </c>
      <c r="I407" s="37"/>
      <c r="J407" s="41"/>
      <c r="K407" s="41"/>
      <c r="L407" s="41"/>
      <c r="M407" s="33">
        <f t="shared" si="82"/>
        <v>0</v>
      </c>
      <c r="N407" s="37"/>
      <c r="O407" s="37" t="s">
        <v>370</v>
      </c>
      <c r="P407" s="41"/>
      <c r="Q407" s="33">
        <f t="shared" si="83"/>
        <v>0</v>
      </c>
      <c r="R407" s="33">
        <f>IF(ROW()=14,0,IF(OR(G407="",I407="",D407=""),0,SUMIFS($Q$14:Q406,$G$14:G406,G407,$I$14:I406,I407,$D$14:D406,"&gt;="&amp;DATE(IF(MONTH(D407)&gt;=4,YEAR(D407),YEAR(D407)-1),4,1),$D$14:D406,"&lt;"&amp;DATE(IF(MONTH(D407)&gt;=4,YEAR(D407)+1,YEAR(D407)),4,1))))</f>
        <v>0</v>
      </c>
      <c r="S407" s="33">
        <f t="shared" si="84"/>
        <v>0</v>
      </c>
      <c r="T407" s="33">
        <f>IFERROR(VLOOKUP(I407,'Section Master'!$A$14:$J$100,6,FALSE()),0)</f>
        <v>0</v>
      </c>
      <c r="U407" s="33">
        <f>IFERROR(VLOOKUP(I407,'Section Master'!$A$14:$J$100,7,FALSE()),0)</f>
        <v>0</v>
      </c>
      <c r="V407" s="31" t="str">
        <f>IF(I407="","",IFERROR(IF(VLOOKUP(I407,'Section Master'!$A$14:$J$100,8,FALSE())="Excess over aggregate",IF(S407&gt;U407,"Threshold exceeded","Below threshold"),IF(VLOOKUP(I407,'Section Master'!$A$14:$J$100,8,FALSE())="Single or aggregate gate",IF(OR(Q407&gt;T407,S407&gt;U407),"Threshold exceeded","Below threshold"),IF(VLOOKUP(I407,'Section Master'!$A$14:$J$100,8,FALSE())="Aggregate gate",IF(S407&gt;U407,"Threshold exceeded","Below threshold"),IF(VLOOKUP(I407,'Section Master'!$A$14:$J$100,8,FALSE())="No threshold","Applicable","Manual review")))),"Manual review"))</f>
        <v/>
      </c>
      <c r="W407" s="46">
        <f>IFERROR(VLOOKUP(I407,'Section Master'!$A$14:$J$100,5,FALSE()),0)</f>
        <v>0</v>
      </c>
      <c r="X407" s="44"/>
      <c r="Y407" s="33" t="str">
        <f>IF(I407="","",IF(V407="Below threshold",0,ROUND(IF(IFERROR(VLOOKUP(I407,'Section Master'!$A$14:$J$100,8,FALSE()),"")="Excess over aggregate",MAX(0,S407-MAX(U407,R407)),Q407)*IF(X407&lt;&gt;"",X407,W407),0)))</f>
        <v/>
      </c>
      <c r="Z407" s="39"/>
      <c r="AA407" s="45" t="str">
        <f t="shared" si="85"/>
        <v/>
      </c>
      <c r="AB407" s="39"/>
      <c r="AC407" s="33">
        <f t="shared" si="86"/>
        <v>0</v>
      </c>
      <c r="AD407" s="33">
        <f t="shared" si="87"/>
        <v>0</v>
      </c>
      <c r="AE407" s="33">
        <f t="shared" si="88"/>
        <v>0</v>
      </c>
      <c r="AF407" s="37"/>
      <c r="AG407" s="31" t="str">
        <f t="shared" si="89"/>
        <v/>
      </c>
      <c r="AH407" s="31" t="str">
        <f t="shared" si="90"/>
        <v/>
      </c>
      <c r="AI407" s="37"/>
    </row>
    <row r="408" spans="1:35" ht="14.25" customHeight="1" x14ac:dyDescent="0.25">
      <c r="A408" s="38" t="str">
        <f t="shared" si="78"/>
        <v/>
      </c>
      <c r="B408" s="39"/>
      <c r="C408" s="39"/>
      <c r="D408" s="40" t="str">
        <f t="shared" si="79"/>
        <v/>
      </c>
      <c r="E408" s="38" t="str">
        <f t="shared" si="80"/>
        <v/>
      </c>
      <c r="F408" s="38" t="str">
        <f t="shared" si="81"/>
        <v/>
      </c>
      <c r="G408" s="37"/>
      <c r="H408" s="38" t="str">
        <f>IFERROR(VLOOKUP(G408,'Vendor Master'!$A$14:$I$213,2,FALSE()),"")</f>
        <v/>
      </c>
      <c r="I408" s="37"/>
      <c r="J408" s="41"/>
      <c r="K408" s="41"/>
      <c r="L408" s="41"/>
      <c r="M408" s="42">
        <f t="shared" si="82"/>
        <v>0</v>
      </c>
      <c r="N408" s="37"/>
      <c r="O408" s="37" t="s">
        <v>370</v>
      </c>
      <c r="P408" s="41"/>
      <c r="Q408" s="42">
        <f t="shared" si="83"/>
        <v>0</v>
      </c>
      <c r="R408" s="42">
        <f>IF(ROW()=14,0,IF(OR(G408="",I408="",D408=""),0,SUMIFS($Q$14:Q407,$G$14:G407,G408,$I$14:I407,I408,$D$14:D407,"&gt;="&amp;DATE(IF(MONTH(D408)&gt;=4,YEAR(D408),YEAR(D408)-1),4,1),$D$14:D407,"&lt;"&amp;DATE(IF(MONTH(D408)&gt;=4,YEAR(D408)+1,YEAR(D408)),4,1))))</f>
        <v>0</v>
      </c>
      <c r="S408" s="42">
        <f t="shared" si="84"/>
        <v>0</v>
      </c>
      <c r="T408" s="42">
        <f>IFERROR(VLOOKUP(I408,'Section Master'!$A$14:$J$100,6,FALSE()),0)</f>
        <v>0</v>
      </c>
      <c r="U408" s="42">
        <f>IFERROR(VLOOKUP(I408,'Section Master'!$A$14:$J$100,7,FALSE()),0)</f>
        <v>0</v>
      </c>
      <c r="V408" s="38" t="str">
        <f>IF(I408="","",IFERROR(IF(VLOOKUP(I408,'Section Master'!$A$14:$J$100,8,FALSE())="Excess over aggregate",IF(S408&gt;U408,"Threshold exceeded","Below threshold"),IF(VLOOKUP(I408,'Section Master'!$A$14:$J$100,8,FALSE())="Single or aggregate gate",IF(OR(Q408&gt;T408,S408&gt;U408),"Threshold exceeded","Below threshold"),IF(VLOOKUP(I408,'Section Master'!$A$14:$J$100,8,FALSE())="Aggregate gate",IF(S408&gt;U408,"Threshold exceeded","Below threshold"),IF(VLOOKUP(I408,'Section Master'!$A$14:$J$100,8,FALSE())="No threshold","Applicable","Manual review")))),"Manual review"))</f>
        <v/>
      </c>
      <c r="W408" s="43">
        <f>IFERROR(VLOOKUP(I408,'Section Master'!$A$14:$J$100,5,FALSE()),0)</f>
        <v>0</v>
      </c>
      <c r="X408" s="44"/>
      <c r="Y408" s="42" t="str">
        <f>IF(I408="","",IF(V408="Below threshold",0,ROUND(IF(IFERROR(VLOOKUP(I408,'Section Master'!$A$14:$J$100,8,FALSE()),"")="Excess over aggregate",MAX(0,S408-MAX(U408,R408)),Q408)*IF(X408&lt;&gt;"",X408,W408),0)))</f>
        <v/>
      </c>
      <c r="Z408" s="39"/>
      <c r="AA408" s="40" t="str">
        <f t="shared" si="85"/>
        <v/>
      </c>
      <c r="AB408" s="39"/>
      <c r="AC408" s="42">
        <f t="shared" si="86"/>
        <v>0</v>
      </c>
      <c r="AD408" s="42">
        <f t="shared" si="87"/>
        <v>0</v>
      </c>
      <c r="AE408" s="42">
        <f t="shared" si="88"/>
        <v>0</v>
      </c>
      <c r="AF408" s="37"/>
      <c r="AG408" s="38" t="str">
        <f t="shared" si="89"/>
        <v/>
      </c>
      <c r="AH408" s="38" t="str">
        <f t="shared" si="90"/>
        <v/>
      </c>
      <c r="AI408" s="37"/>
    </row>
    <row r="409" spans="1:35" ht="14.25" customHeight="1" x14ac:dyDescent="0.25">
      <c r="A409" s="31" t="str">
        <f t="shared" si="78"/>
        <v/>
      </c>
      <c r="B409" s="39"/>
      <c r="C409" s="39"/>
      <c r="D409" s="45" t="str">
        <f t="shared" si="79"/>
        <v/>
      </c>
      <c r="E409" s="31" t="str">
        <f t="shared" si="80"/>
        <v/>
      </c>
      <c r="F409" s="31" t="str">
        <f t="shared" si="81"/>
        <v/>
      </c>
      <c r="G409" s="37"/>
      <c r="H409" s="31" t="str">
        <f>IFERROR(VLOOKUP(G409,'Vendor Master'!$A$14:$I$213,2,FALSE()),"")</f>
        <v/>
      </c>
      <c r="I409" s="37"/>
      <c r="J409" s="41"/>
      <c r="K409" s="41"/>
      <c r="L409" s="41"/>
      <c r="M409" s="33">
        <f t="shared" si="82"/>
        <v>0</v>
      </c>
      <c r="N409" s="37"/>
      <c r="O409" s="37" t="s">
        <v>370</v>
      </c>
      <c r="P409" s="41"/>
      <c r="Q409" s="33">
        <f t="shared" si="83"/>
        <v>0</v>
      </c>
      <c r="R409" s="33">
        <f>IF(ROW()=14,0,IF(OR(G409="",I409="",D409=""),0,SUMIFS($Q$14:Q408,$G$14:G408,G409,$I$14:I408,I409,$D$14:D408,"&gt;="&amp;DATE(IF(MONTH(D409)&gt;=4,YEAR(D409),YEAR(D409)-1),4,1),$D$14:D408,"&lt;"&amp;DATE(IF(MONTH(D409)&gt;=4,YEAR(D409)+1,YEAR(D409)),4,1))))</f>
        <v>0</v>
      </c>
      <c r="S409" s="33">
        <f t="shared" si="84"/>
        <v>0</v>
      </c>
      <c r="T409" s="33">
        <f>IFERROR(VLOOKUP(I409,'Section Master'!$A$14:$J$100,6,FALSE()),0)</f>
        <v>0</v>
      </c>
      <c r="U409" s="33">
        <f>IFERROR(VLOOKUP(I409,'Section Master'!$A$14:$J$100,7,FALSE()),0)</f>
        <v>0</v>
      </c>
      <c r="V409" s="31" t="str">
        <f>IF(I409="","",IFERROR(IF(VLOOKUP(I409,'Section Master'!$A$14:$J$100,8,FALSE())="Excess over aggregate",IF(S409&gt;U409,"Threshold exceeded","Below threshold"),IF(VLOOKUP(I409,'Section Master'!$A$14:$J$100,8,FALSE())="Single or aggregate gate",IF(OR(Q409&gt;T409,S409&gt;U409),"Threshold exceeded","Below threshold"),IF(VLOOKUP(I409,'Section Master'!$A$14:$J$100,8,FALSE())="Aggregate gate",IF(S409&gt;U409,"Threshold exceeded","Below threshold"),IF(VLOOKUP(I409,'Section Master'!$A$14:$J$100,8,FALSE())="No threshold","Applicable","Manual review")))),"Manual review"))</f>
        <v/>
      </c>
      <c r="W409" s="46">
        <f>IFERROR(VLOOKUP(I409,'Section Master'!$A$14:$J$100,5,FALSE()),0)</f>
        <v>0</v>
      </c>
      <c r="X409" s="44"/>
      <c r="Y409" s="33" t="str">
        <f>IF(I409="","",IF(V409="Below threshold",0,ROUND(IF(IFERROR(VLOOKUP(I409,'Section Master'!$A$14:$J$100,8,FALSE()),"")="Excess over aggregate",MAX(0,S409-MAX(U409,R409)),Q409)*IF(X409&lt;&gt;"",X409,W409),0)))</f>
        <v/>
      </c>
      <c r="Z409" s="39"/>
      <c r="AA409" s="45" t="str">
        <f t="shared" si="85"/>
        <v/>
      </c>
      <c r="AB409" s="39"/>
      <c r="AC409" s="33">
        <f t="shared" si="86"/>
        <v>0</v>
      </c>
      <c r="AD409" s="33">
        <f t="shared" si="87"/>
        <v>0</v>
      </c>
      <c r="AE409" s="33">
        <f t="shared" si="88"/>
        <v>0</v>
      </c>
      <c r="AF409" s="37"/>
      <c r="AG409" s="31" t="str">
        <f t="shared" si="89"/>
        <v/>
      </c>
      <c r="AH409" s="31" t="str">
        <f t="shared" si="90"/>
        <v/>
      </c>
      <c r="AI409" s="37"/>
    </row>
    <row r="410" spans="1:35" ht="14.25" customHeight="1" x14ac:dyDescent="0.25">
      <c r="A410" s="38" t="str">
        <f t="shared" si="78"/>
        <v/>
      </c>
      <c r="B410" s="39"/>
      <c r="C410" s="39"/>
      <c r="D410" s="40" t="str">
        <f t="shared" si="79"/>
        <v/>
      </c>
      <c r="E410" s="38" t="str">
        <f t="shared" si="80"/>
        <v/>
      </c>
      <c r="F410" s="38" t="str">
        <f t="shared" si="81"/>
        <v/>
      </c>
      <c r="G410" s="37"/>
      <c r="H410" s="38" t="str">
        <f>IFERROR(VLOOKUP(G410,'Vendor Master'!$A$14:$I$213,2,FALSE()),"")</f>
        <v/>
      </c>
      <c r="I410" s="37"/>
      <c r="J410" s="41"/>
      <c r="K410" s="41"/>
      <c r="L410" s="41"/>
      <c r="M410" s="42">
        <f t="shared" si="82"/>
        <v>0</v>
      </c>
      <c r="N410" s="37"/>
      <c r="O410" s="37" t="s">
        <v>370</v>
      </c>
      <c r="P410" s="41"/>
      <c r="Q410" s="42">
        <f t="shared" si="83"/>
        <v>0</v>
      </c>
      <c r="R410" s="42">
        <f>IF(ROW()=14,0,IF(OR(G410="",I410="",D410=""),0,SUMIFS($Q$14:Q409,$G$14:G409,G410,$I$14:I409,I410,$D$14:D409,"&gt;="&amp;DATE(IF(MONTH(D410)&gt;=4,YEAR(D410),YEAR(D410)-1),4,1),$D$14:D409,"&lt;"&amp;DATE(IF(MONTH(D410)&gt;=4,YEAR(D410)+1,YEAR(D410)),4,1))))</f>
        <v>0</v>
      </c>
      <c r="S410" s="42">
        <f t="shared" si="84"/>
        <v>0</v>
      </c>
      <c r="T410" s="42">
        <f>IFERROR(VLOOKUP(I410,'Section Master'!$A$14:$J$100,6,FALSE()),0)</f>
        <v>0</v>
      </c>
      <c r="U410" s="42">
        <f>IFERROR(VLOOKUP(I410,'Section Master'!$A$14:$J$100,7,FALSE()),0)</f>
        <v>0</v>
      </c>
      <c r="V410" s="38" t="str">
        <f>IF(I410="","",IFERROR(IF(VLOOKUP(I410,'Section Master'!$A$14:$J$100,8,FALSE())="Excess over aggregate",IF(S410&gt;U410,"Threshold exceeded","Below threshold"),IF(VLOOKUP(I410,'Section Master'!$A$14:$J$100,8,FALSE())="Single or aggregate gate",IF(OR(Q410&gt;T410,S410&gt;U410),"Threshold exceeded","Below threshold"),IF(VLOOKUP(I410,'Section Master'!$A$14:$J$100,8,FALSE())="Aggregate gate",IF(S410&gt;U410,"Threshold exceeded","Below threshold"),IF(VLOOKUP(I410,'Section Master'!$A$14:$J$100,8,FALSE())="No threshold","Applicable","Manual review")))),"Manual review"))</f>
        <v/>
      </c>
      <c r="W410" s="43">
        <f>IFERROR(VLOOKUP(I410,'Section Master'!$A$14:$J$100,5,FALSE()),0)</f>
        <v>0</v>
      </c>
      <c r="X410" s="44"/>
      <c r="Y410" s="42" t="str">
        <f>IF(I410="","",IF(V410="Below threshold",0,ROUND(IF(IFERROR(VLOOKUP(I410,'Section Master'!$A$14:$J$100,8,FALSE()),"")="Excess over aggregate",MAX(0,S410-MAX(U410,R410)),Q410)*IF(X410&lt;&gt;"",X410,W410),0)))</f>
        <v/>
      </c>
      <c r="Z410" s="39"/>
      <c r="AA410" s="40" t="str">
        <f t="shared" si="85"/>
        <v/>
      </c>
      <c r="AB410" s="39"/>
      <c r="AC410" s="42">
        <f t="shared" si="86"/>
        <v>0</v>
      </c>
      <c r="AD410" s="42">
        <f t="shared" si="87"/>
        <v>0</v>
      </c>
      <c r="AE410" s="42">
        <f t="shared" si="88"/>
        <v>0</v>
      </c>
      <c r="AF410" s="37"/>
      <c r="AG410" s="38" t="str">
        <f t="shared" si="89"/>
        <v/>
      </c>
      <c r="AH410" s="38" t="str">
        <f t="shared" si="90"/>
        <v/>
      </c>
      <c r="AI410" s="37"/>
    </row>
    <row r="411" spans="1:35" ht="14.25" customHeight="1" x14ac:dyDescent="0.25">
      <c r="A411" s="31" t="str">
        <f t="shared" si="78"/>
        <v/>
      </c>
      <c r="B411" s="39"/>
      <c r="C411" s="39"/>
      <c r="D411" s="45" t="str">
        <f t="shared" si="79"/>
        <v/>
      </c>
      <c r="E411" s="31" t="str">
        <f t="shared" si="80"/>
        <v/>
      </c>
      <c r="F411" s="31" t="str">
        <f t="shared" si="81"/>
        <v/>
      </c>
      <c r="G411" s="37"/>
      <c r="H411" s="31" t="str">
        <f>IFERROR(VLOOKUP(G411,'Vendor Master'!$A$14:$I$213,2,FALSE()),"")</f>
        <v/>
      </c>
      <c r="I411" s="37"/>
      <c r="J411" s="41"/>
      <c r="K411" s="41"/>
      <c r="L411" s="41"/>
      <c r="M411" s="33">
        <f t="shared" si="82"/>
        <v>0</v>
      </c>
      <c r="N411" s="37"/>
      <c r="O411" s="37" t="s">
        <v>370</v>
      </c>
      <c r="P411" s="41"/>
      <c r="Q411" s="33">
        <f t="shared" si="83"/>
        <v>0</v>
      </c>
      <c r="R411" s="33">
        <f>IF(ROW()=14,0,IF(OR(G411="",I411="",D411=""),0,SUMIFS($Q$14:Q410,$G$14:G410,G411,$I$14:I410,I411,$D$14:D410,"&gt;="&amp;DATE(IF(MONTH(D411)&gt;=4,YEAR(D411),YEAR(D411)-1),4,1),$D$14:D410,"&lt;"&amp;DATE(IF(MONTH(D411)&gt;=4,YEAR(D411)+1,YEAR(D411)),4,1))))</f>
        <v>0</v>
      </c>
      <c r="S411" s="33">
        <f t="shared" si="84"/>
        <v>0</v>
      </c>
      <c r="T411" s="33">
        <f>IFERROR(VLOOKUP(I411,'Section Master'!$A$14:$J$100,6,FALSE()),0)</f>
        <v>0</v>
      </c>
      <c r="U411" s="33">
        <f>IFERROR(VLOOKUP(I411,'Section Master'!$A$14:$J$100,7,FALSE()),0)</f>
        <v>0</v>
      </c>
      <c r="V411" s="31" t="str">
        <f>IF(I411="","",IFERROR(IF(VLOOKUP(I411,'Section Master'!$A$14:$J$100,8,FALSE())="Excess over aggregate",IF(S411&gt;U411,"Threshold exceeded","Below threshold"),IF(VLOOKUP(I411,'Section Master'!$A$14:$J$100,8,FALSE())="Single or aggregate gate",IF(OR(Q411&gt;T411,S411&gt;U411),"Threshold exceeded","Below threshold"),IF(VLOOKUP(I411,'Section Master'!$A$14:$J$100,8,FALSE())="Aggregate gate",IF(S411&gt;U411,"Threshold exceeded","Below threshold"),IF(VLOOKUP(I411,'Section Master'!$A$14:$J$100,8,FALSE())="No threshold","Applicable","Manual review")))),"Manual review"))</f>
        <v/>
      </c>
      <c r="W411" s="46">
        <f>IFERROR(VLOOKUP(I411,'Section Master'!$A$14:$J$100,5,FALSE()),0)</f>
        <v>0</v>
      </c>
      <c r="X411" s="44"/>
      <c r="Y411" s="33" t="str">
        <f>IF(I411="","",IF(V411="Below threshold",0,ROUND(IF(IFERROR(VLOOKUP(I411,'Section Master'!$A$14:$J$100,8,FALSE()),"")="Excess over aggregate",MAX(0,S411-MAX(U411,R411)),Q411)*IF(X411&lt;&gt;"",X411,W411),0)))</f>
        <v/>
      </c>
      <c r="Z411" s="39"/>
      <c r="AA411" s="45" t="str">
        <f t="shared" si="85"/>
        <v/>
      </c>
      <c r="AB411" s="39"/>
      <c r="AC411" s="33">
        <f t="shared" si="86"/>
        <v>0</v>
      </c>
      <c r="AD411" s="33">
        <f t="shared" si="87"/>
        <v>0</v>
      </c>
      <c r="AE411" s="33">
        <f t="shared" si="88"/>
        <v>0</v>
      </c>
      <c r="AF411" s="37"/>
      <c r="AG411" s="31" t="str">
        <f t="shared" si="89"/>
        <v/>
      </c>
      <c r="AH411" s="31" t="str">
        <f t="shared" si="90"/>
        <v/>
      </c>
      <c r="AI411" s="37"/>
    </row>
    <row r="412" spans="1:35" ht="14.25" customHeight="1" x14ac:dyDescent="0.25">
      <c r="A412" s="38" t="str">
        <f t="shared" si="78"/>
        <v/>
      </c>
      <c r="B412" s="39"/>
      <c r="C412" s="39"/>
      <c r="D412" s="40" t="str">
        <f t="shared" si="79"/>
        <v/>
      </c>
      <c r="E412" s="38" t="str">
        <f t="shared" si="80"/>
        <v/>
      </c>
      <c r="F412" s="38" t="str">
        <f t="shared" si="81"/>
        <v/>
      </c>
      <c r="G412" s="37"/>
      <c r="H412" s="38" t="str">
        <f>IFERROR(VLOOKUP(G412,'Vendor Master'!$A$14:$I$213,2,FALSE()),"")</f>
        <v/>
      </c>
      <c r="I412" s="37"/>
      <c r="J412" s="41"/>
      <c r="K412" s="41"/>
      <c r="L412" s="41"/>
      <c r="M412" s="42">
        <f t="shared" si="82"/>
        <v>0</v>
      </c>
      <c r="N412" s="37"/>
      <c r="O412" s="37" t="s">
        <v>370</v>
      </c>
      <c r="P412" s="41"/>
      <c r="Q412" s="42">
        <f t="shared" si="83"/>
        <v>0</v>
      </c>
      <c r="R412" s="42">
        <f>IF(ROW()=14,0,IF(OR(G412="",I412="",D412=""),0,SUMIFS($Q$14:Q411,$G$14:G411,G412,$I$14:I411,I412,$D$14:D411,"&gt;="&amp;DATE(IF(MONTH(D412)&gt;=4,YEAR(D412),YEAR(D412)-1),4,1),$D$14:D411,"&lt;"&amp;DATE(IF(MONTH(D412)&gt;=4,YEAR(D412)+1,YEAR(D412)),4,1))))</f>
        <v>0</v>
      </c>
      <c r="S412" s="42">
        <f t="shared" si="84"/>
        <v>0</v>
      </c>
      <c r="T412" s="42">
        <f>IFERROR(VLOOKUP(I412,'Section Master'!$A$14:$J$100,6,FALSE()),0)</f>
        <v>0</v>
      </c>
      <c r="U412" s="42">
        <f>IFERROR(VLOOKUP(I412,'Section Master'!$A$14:$J$100,7,FALSE()),0)</f>
        <v>0</v>
      </c>
      <c r="V412" s="38" t="str">
        <f>IF(I412="","",IFERROR(IF(VLOOKUP(I412,'Section Master'!$A$14:$J$100,8,FALSE())="Excess over aggregate",IF(S412&gt;U412,"Threshold exceeded","Below threshold"),IF(VLOOKUP(I412,'Section Master'!$A$14:$J$100,8,FALSE())="Single or aggregate gate",IF(OR(Q412&gt;T412,S412&gt;U412),"Threshold exceeded","Below threshold"),IF(VLOOKUP(I412,'Section Master'!$A$14:$J$100,8,FALSE())="Aggregate gate",IF(S412&gt;U412,"Threshold exceeded","Below threshold"),IF(VLOOKUP(I412,'Section Master'!$A$14:$J$100,8,FALSE())="No threshold","Applicable","Manual review")))),"Manual review"))</f>
        <v/>
      </c>
      <c r="W412" s="43">
        <f>IFERROR(VLOOKUP(I412,'Section Master'!$A$14:$J$100,5,FALSE()),0)</f>
        <v>0</v>
      </c>
      <c r="X412" s="44"/>
      <c r="Y412" s="42" t="str">
        <f>IF(I412="","",IF(V412="Below threshold",0,ROUND(IF(IFERROR(VLOOKUP(I412,'Section Master'!$A$14:$J$100,8,FALSE()),"")="Excess over aggregate",MAX(0,S412-MAX(U412,R412)),Q412)*IF(X412&lt;&gt;"",X412,W412),0)))</f>
        <v/>
      </c>
      <c r="Z412" s="39"/>
      <c r="AA412" s="40" t="str">
        <f t="shared" si="85"/>
        <v/>
      </c>
      <c r="AB412" s="39"/>
      <c r="AC412" s="42">
        <f t="shared" si="86"/>
        <v>0</v>
      </c>
      <c r="AD412" s="42">
        <f t="shared" si="87"/>
        <v>0</v>
      </c>
      <c r="AE412" s="42">
        <f t="shared" si="88"/>
        <v>0</v>
      </c>
      <c r="AF412" s="37"/>
      <c r="AG412" s="38" t="str">
        <f t="shared" si="89"/>
        <v/>
      </c>
      <c r="AH412" s="38" t="str">
        <f t="shared" si="90"/>
        <v/>
      </c>
      <c r="AI412" s="37"/>
    </row>
    <row r="413" spans="1:35" ht="14.25" customHeight="1" x14ac:dyDescent="0.25">
      <c r="A413" s="31" t="str">
        <f t="shared" si="78"/>
        <v/>
      </c>
      <c r="B413" s="39"/>
      <c r="C413" s="39"/>
      <c r="D413" s="45" t="str">
        <f t="shared" si="79"/>
        <v/>
      </c>
      <c r="E413" s="31" t="str">
        <f t="shared" si="80"/>
        <v/>
      </c>
      <c r="F413" s="31" t="str">
        <f t="shared" si="81"/>
        <v/>
      </c>
      <c r="G413" s="37"/>
      <c r="H413" s="31" t="str">
        <f>IFERROR(VLOOKUP(G413,'Vendor Master'!$A$14:$I$213,2,FALSE()),"")</f>
        <v/>
      </c>
      <c r="I413" s="37"/>
      <c r="J413" s="41"/>
      <c r="K413" s="41"/>
      <c r="L413" s="41"/>
      <c r="M413" s="33">
        <f t="shared" si="82"/>
        <v>0</v>
      </c>
      <c r="N413" s="37"/>
      <c r="O413" s="37" t="s">
        <v>370</v>
      </c>
      <c r="P413" s="41"/>
      <c r="Q413" s="33">
        <f t="shared" si="83"/>
        <v>0</v>
      </c>
      <c r="R413" s="33">
        <f>IF(ROW()=14,0,IF(OR(G413="",I413="",D413=""),0,SUMIFS($Q$14:Q412,$G$14:G412,G413,$I$14:I412,I413,$D$14:D412,"&gt;="&amp;DATE(IF(MONTH(D413)&gt;=4,YEAR(D413),YEAR(D413)-1),4,1),$D$14:D412,"&lt;"&amp;DATE(IF(MONTH(D413)&gt;=4,YEAR(D413)+1,YEAR(D413)),4,1))))</f>
        <v>0</v>
      </c>
      <c r="S413" s="33">
        <f t="shared" si="84"/>
        <v>0</v>
      </c>
      <c r="T413" s="33">
        <f>IFERROR(VLOOKUP(I413,'Section Master'!$A$14:$J$100,6,FALSE()),0)</f>
        <v>0</v>
      </c>
      <c r="U413" s="33">
        <f>IFERROR(VLOOKUP(I413,'Section Master'!$A$14:$J$100,7,FALSE()),0)</f>
        <v>0</v>
      </c>
      <c r="V413" s="31" t="str">
        <f>IF(I413="","",IFERROR(IF(VLOOKUP(I413,'Section Master'!$A$14:$J$100,8,FALSE())="Excess over aggregate",IF(S413&gt;U413,"Threshold exceeded","Below threshold"),IF(VLOOKUP(I413,'Section Master'!$A$14:$J$100,8,FALSE())="Single or aggregate gate",IF(OR(Q413&gt;T413,S413&gt;U413),"Threshold exceeded","Below threshold"),IF(VLOOKUP(I413,'Section Master'!$A$14:$J$100,8,FALSE())="Aggregate gate",IF(S413&gt;U413,"Threshold exceeded","Below threshold"),IF(VLOOKUP(I413,'Section Master'!$A$14:$J$100,8,FALSE())="No threshold","Applicable","Manual review")))),"Manual review"))</f>
        <v/>
      </c>
      <c r="W413" s="46">
        <f>IFERROR(VLOOKUP(I413,'Section Master'!$A$14:$J$100,5,FALSE()),0)</f>
        <v>0</v>
      </c>
      <c r="X413" s="44"/>
      <c r="Y413" s="33" t="str">
        <f>IF(I413="","",IF(V413="Below threshold",0,ROUND(IF(IFERROR(VLOOKUP(I413,'Section Master'!$A$14:$J$100,8,FALSE()),"")="Excess over aggregate",MAX(0,S413-MAX(U413,R413)),Q413)*IF(X413&lt;&gt;"",X413,W413),0)))</f>
        <v/>
      </c>
      <c r="Z413" s="39"/>
      <c r="AA413" s="45" t="str">
        <f t="shared" si="85"/>
        <v/>
      </c>
      <c r="AB413" s="39"/>
      <c r="AC413" s="33">
        <f t="shared" si="86"/>
        <v>0</v>
      </c>
      <c r="AD413" s="33">
        <f t="shared" si="87"/>
        <v>0</v>
      </c>
      <c r="AE413" s="33">
        <f t="shared" si="88"/>
        <v>0</v>
      </c>
      <c r="AF413" s="37"/>
      <c r="AG413" s="31" t="str">
        <f t="shared" si="89"/>
        <v/>
      </c>
      <c r="AH413" s="31" t="str">
        <f t="shared" si="90"/>
        <v/>
      </c>
      <c r="AI413" s="37"/>
    </row>
    <row r="414" spans="1:35" ht="14.25" customHeight="1" x14ac:dyDescent="0.25">
      <c r="A414" s="38" t="str">
        <f t="shared" si="78"/>
        <v/>
      </c>
      <c r="B414" s="39"/>
      <c r="C414" s="39"/>
      <c r="D414" s="40" t="str">
        <f t="shared" si="79"/>
        <v/>
      </c>
      <c r="E414" s="38" t="str">
        <f t="shared" si="80"/>
        <v/>
      </c>
      <c r="F414" s="38" t="str">
        <f t="shared" si="81"/>
        <v/>
      </c>
      <c r="G414" s="37"/>
      <c r="H414" s="38" t="str">
        <f>IFERROR(VLOOKUP(G414,'Vendor Master'!$A$14:$I$213,2,FALSE()),"")</f>
        <v/>
      </c>
      <c r="I414" s="37"/>
      <c r="J414" s="41"/>
      <c r="K414" s="41"/>
      <c r="L414" s="41"/>
      <c r="M414" s="42">
        <f t="shared" si="82"/>
        <v>0</v>
      </c>
      <c r="N414" s="37"/>
      <c r="O414" s="37" t="s">
        <v>370</v>
      </c>
      <c r="P414" s="41"/>
      <c r="Q414" s="42">
        <f t="shared" si="83"/>
        <v>0</v>
      </c>
      <c r="R414" s="42">
        <f>IF(ROW()=14,0,IF(OR(G414="",I414="",D414=""),0,SUMIFS($Q$14:Q413,$G$14:G413,G414,$I$14:I413,I414,$D$14:D413,"&gt;="&amp;DATE(IF(MONTH(D414)&gt;=4,YEAR(D414),YEAR(D414)-1),4,1),$D$14:D413,"&lt;"&amp;DATE(IF(MONTH(D414)&gt;=4,YEAR(D414)+1,YEAR(D414)),4,1))))</f>
        <v>0</v>
      </c>
      <c r="S414" s="42">
        <f t="shared" si="84"/>
        <v>0</v>
      </c>
      <c r="T414" s="42">
        <f>IFERROR(VLOOKUP(I414,'Section Master'!$A$14:$J$100,6,FALSE()),0)</f>
        <v>0</v>
      </c>
      <c r="U414" s="42">
        <f>IFERROR(VLOOKUP(I414,'Section Master'!$A$14:$J$100,7,FALSE()),0)</f>
        <v>0</v>
      </c>
      <c r="V414" s="38" t="str">
        <f>IF(I414="","",IFERROR(IF(VLOOKUP(I414,'Section Master'!$A$14:$J$100,8,FALSE())="Excess over aggregate",IF(S414&gt;U414,"Threshold exceeded","Below threshold"),IF(VLOOKUP(I414,'Section Master'!$A$14:$J$100,8,FALSE())="Single or aggregate gate",IF(OR(Q414&gt;T414,S414&gt;U414),"Threshold exceeded","Below threshold"),IF(VLOOKUP(I414,'Section Master'!$A$14:$J$100,8,FALSE())="Aggregate gate",IF(S414&gt;U414,"Threshold exceeded","Below threshold"),IF(VLOOKUP(I414,'Section Master'!$A$14:$J$100,8,FALSE())="No threshold","Applicable","Manual review")))),"Manual review"))</f>
        <v/>
      </c>
      <c r="W414" s="43">
        <f>IFERROR(VLOOKUP(I414,'Section Master'!$A$14:$J$100,5,FALSE()),0)</f>
        <v>0</v>
      </c>
      <c r="X414" s="44"/>
      <c r="Y414" s="42" t="str">
        <f>IF(I414="","",IF(V414="Below threshold",0,ROUND(IF(IFERROR(VLOOKUP(I414,'Section Master'!$A$14:$J$100,8,FALSE()),"")="Excess over aggregate",MAX(0,S414-MAX(U414,R414)),Q414)*IF(X414&lt;&gt;"",X414,W414),0)))</f>
        <v/>
      </c>
      <c r="Z414" s="39"/>
      <c r="AA414" s="40" t="str">
        <f t="shared" si="85"/>
        <v/>
      </c>
      <c r="AB414" s="39"/>
      <c r="AC414" s="42">
        <f t="shared" si="86"/>
        <v>0</v>
      </c>
      <c r="AD414" s="42">
        <f t="shared" si="87"/>
        <v>0</v>
      </c>
      <c r="AE414" s="42">
        <f t="shared" si="88"/>
        <v>0</v>
      </c>
      <c r="AF414" s="37"/>
      <c r="AG414" s="38" t="str">
        <f t="shared" si="89"/>
        <v/>
      </c>
      <c r="AH414" s="38" t="str">
        <f t="shared" si="90"/>
        <v/>
      </c>
      <c r="AI414" s="37"/>
    </row>
    <row r="415" spans="1:35" ht="14.25" customHeight="1" x14ac:dyDescent="0.25">
      <c r="A415" s="31" t="str">
        <f t="shared" si="78"/>
        <v/>
      </c>
      <c r="B415" s="39"/>
      <c r="C415" s="39"/>
      <c r="D415" s="45" t="str">
        <f t="shared" si="79"/>
        <v/>
      </c>
      <c r="E415" s="31" t="str">
        <f t="shared" si="80"/>
        <v/>
      </c>
      <c r="F415" s="31" t="str">
        <f t="shared" si="81"/>
        <v/>
      </c>
      <c r="G415" s="37"/>
      <c r="H415" s="31" t="str">
        <f>IFERROR(VLOOKUP(G415,'Vendor Master'!$A$14:$I$213,2,FALSE()),"")</f>
        <v/>
      </c>
      <c r="I415" s="37"/>
      <c r="J415" s="41"/>
      <c r="K415" s="41"/>
      <c r="L415" s="41"/>
      <c r="M415" s="33">
        <f t="shared" si="82"/>
        <v>0</v>
      </c>
      <c r="N415" s="37"/>
      <c r="O415" s="37" t="s">
        <v>370</v>
      </c>
      <c r="P415" s="41"/>
      <c r="Q415" s="33">
        <f t="shared" si="83"/>
        <v>0</v>
      </c>
      <c r="R415" s="33">
        <f>IF(ROW()=14,0,IF(OR(G415="",I415="",D415=""),0,SUMIFS($Q$14:Q414,$G$14:G414,G415,$I$14:I414,I415,$D$14:D414,"&gt;="&amp;DATE(IF(MONTH(D415)&gt;=4,YEAR(D415),YEAR(D415)-1),4,1),$D$14:D414,"&lt;"&amp;DATE(IF(MONTH(D415)&gt;=4,YEAR(D415)+1,YEAR(D415)),4,1))))</f>
        <v>0</v>
      </c>
      <c r="S415" s="33">
        <f t="shared" si="84"/>
        <v>0</v>
      </c>
      <c r="T415" s="33">
        <f>IFERROR(VLOOKUP(I415,'Section Master'!$A$14:$J$100,6,FALSE()),0)</f>
        <v>0</v>
      </c>
      <c r="U415" s="33">
        <f>IFERROR(VLOOKUP(I415,'Section Master'!$A$14:$J$100,7,FALSE()),0)</f>
        <v>0</v>
      </c>
      <c r="V415" s="31" t="str">
        <f>IF(I415="","",IFERROR(IF(VLOOKUP(I415,'Section Master'!$A$14:$J$100,8,FALSE())="Excess over aggregate",IF(S415&gt;U415,"Threshold exceeded","Below threshold"),IF(VLOOKUP(I415,'Section Master'!$A$14:$J$100,8,FALSE())="Single or aggregate gate",IF(OR(Q415&gt;T415,S415&gt;U415),"Threshold exceeded","Below threshold"),IF(VLOOKUP(I415,'Section Master'!$A$14:$J$100,8,FALSE())="Aggregate gate",IF(S415&gt;U415,"Threshold exceeded","Below threshold"),IF(VLOOKUP(I415,'Section Master'!$A$14:$J$100,8,FALSE())="No threshold","Applicable","Manual review")))),"Manual review"))</f>
        <v/>
      </c>
      <c r="W415" s="46">
        <f>IFERROR(VLOOKUP(I415,'Section Master'!$A$14:$J$100,5,FALSE()),0)</f>
        <v>0</v>
      </c>
      <c r="X415" s="44"/>
      <c r="Y415" s="33" t="str">
        <f>IF(I415="","",IF(V415="Below threshold",0,ROUND(IF(IFERROR(VLOOKUP(I415,'Section Master'!$A$14:$J$100,8,FALSE()),"")="Excess over aggregate",MAX(0,S415-MAX(U415,R415)),Q415)*IF(X415&lt;&gt;"",X415,W415),0)))</f>
        <v/>
      </c>
      <c r="Z415" s="39"/>
      <c r="AA415" s="45" t="str">
        <f t="shared" si="85"/>
        <v/>
      </c>
      <c r="AB415" s="39"/>
      <c r="AC415" s="33">
        <f t="shared" si="86"/>
        <v>0</v>
      </c>
      <c r="AD415" s="33">
        <f t="shared" si="87"/>
        <v>0</v>
      </c>
      <c r="AE415" s="33">
        <f t="shared" si="88"/>
        <v>0</v>
      </c>
      <c r="AF415" s="37"/>
      <c r="AG415" s="31" t="str">
        <f t="shared" si="89"/>
        <v/>
      </c>
      <c r="AH415" s="31" t="str">
        <f t="shared" si="90"/>
        <v/>
      </c>
      <c r="AI415" s="37"/>
    </row>
    <row r="416" spans="1:35" ht="14.25" customHeight="1" x14ac:dyDescent="0.25">
      <c r="A416" s="38" t="str">
        <f t="shared" si="78"/>
        <v/>
      </c>
      <c r="B416" s="39"/>
      <c r="C416" s="39"/>
      <c r="D416" s="40" t="str">
        <f t="shared" si="79"/>
        <v/>
      </c>
      <c r="E416" s="38" t="str">
        <f t="shared" si="80"/>
        <v/>
      </c>
      <c r="F416" s="38" t="str">
        <f t="shared" si="81"/>
        <v/>
      </c>
      <c r="G416" s="37"/>
      <c r="H416" s="38" t="str">
        <f>IFERROR(VLOOKUP(G416,'Vendor Master'!$A$14:$I$213,2,FALSE()),"")</f>
        <v/>
      </c>
      <c r="I416" s="37"/>
      <c r="J416" s="41"/>
      <c r="K416" s="41"/>
      <c r="L416" s="41"/>
      <c r="M416" s="42">
        <f t="shared" si="82"/>
        <v>0</v>
      </c>
      <c r="N416" s="37"/>
      <c r="O416" s="37" t="s">
        <v>370</v>
      </c>
      <c r="P416" s="41"/>
      <c r="Q416" s="42">
        <f t="shared" si="83"/>
        <v>0</v>
      </c>
      <c r="R416" s="42">
        <f>IF(ROW()=14,0,IF(OR(G416="",I416="",D416=""),0,SUMIFS($Q$14:Q415,$G$14:G415,G416,$I$14:I415,I416,$D$14:D415,"&gt;="&amp;DATE(IF(MONTH(D416)&gt;=4,YEAR(D416),YEAR(D416)-1),4,1),$D$14:D415,"&lt;"&amp;DATE(IF(MONTH(D416)&gt;=4,YEAR(D416)+1,YEAR(D416)),4,1))))</f>
        <v>0</v>
      </c>
      <c r="S416" s="42">
        <f t="shared" si="84"/>
        <v>0</v>
      </c>
      <c r="T416" s="42">
        <f>IFERROR(VLOOKUP(I416,'Section Master'!$A$14:$J$100,6,FALSE()),0)</f>
        <v>0</v>
      </c>
      <c r="U416" s="42">
        <f>IFERROR(VLOOKUP(I416,'Section Master'!$A$14:$J$100,7,FALSE()),0)</f>
        <v>0</v>
      </c>
      <c r="V416" s="38" t="str">
        <f>IF(I416="","",IFERROR(IF(VLOOKUP(I416,'Section Master'!$A$14:$J$100,8,FALSE())="Excess over aggregate",IF(S416&gt;U416,"Threshold exceeded","Below threshold"),IF(VLOOKUP(I416,'Section Master'!$A$14:$J$100,8,FALSE())="Single or aggregate gate",IF(OR(Q416&gt;T416,S416&gt;U416),"Threshold exceeded","Below threshold"),IF(VLOOKUP(I416,'Section Master'!$A$14:$J$100,8,FALSE())="Aggregate gate",IF(S416&gt;U416,"Threshold exceeded","Below threshold"),IF(VLOOKUP(I416,'Section Master'!$A$14:$J$100,8,FALSE())="No threshold","Applicable","Manual review")))),"Manual review"))</f>
        <v/>
      </c>
      <c r="W416" s="43">
        <f>IFERROR(VLOOKUP(I416,'Section Master'!$A$14:$J$100,5,FALSE()),0)</f>
        <v>0</v>
      </c>
      <c r="X416" s="44"/>
      <c r="Y416" s="42" t="str">
        <f>IF(I416="","",IF(V416="Below threshold",0,ROUND(IF(IFERROR(VLOOKUP(I416,'Section Master'!$A$14:$J$100,8,FALSE()),"")="Excess over aggregate",MAX(0,S416-MAX(U416,R416)),Q416)*IF(X416&lt;&gt;"",X416,W416),0)))</f>
        <v/>
      </c>
      <c r="Z416" s="39"/>
      <c r="AA416" s="40" t="str">
        <f t="shared" si="85"/>
        <v/>
      </c>
      <c r="AB416" s="39"/>
      <c r="AC416" s="42">
        <f t="shared" si="86"/>
        <v>0</v>
      </c>
      <c r="AD416" s="42">
        <f t="shared" si="87"/>
        <v>0</v>
      </c>
      <c r="AE416" s="42">
        <f t="shared" si="88"/>
        <v>0</v>
      </c>
      <c r="AF416" s="37"/>
      <c r="AG416" s="38" t="str">
        <f t="shared" si="89"/>
        <v/>
      </c>
      <c r="AH416" s="38" t="str">
        <f t="shared" si="90"/>
        <v/>
      </c>
      <c r="AI416" s="37"/>
    </row>
    <row r="417" spans="1:35" ht="14.25" customHeight="1" x14ac:dyDescent="0.25">
      <c r="A417" s="31" t="str">
        <f t="shared" si="78"/>
        <v/>
      </c>
      <c r="B417" s="39"/>
      <c r="C417" s="39"/>
      <c r="D417" s="45" t="str">
        <f t="shared" si="79"/>
        <v/>
      </c>
      <c r="E417" s="31" t="str">
        <f t="shared" si="80"/>
        <v/>
      </c>
      <c r="F417" s="31" t="str">
        <f t="shared" si="81"/>
        <v/>
      </c>
      <c r="G417" s="37"/>
      <c r="H417" s="31" t="str">
        <f>IFERROR(VLOOKUP(G417,'Vendor Master'!$A$14:$I$213,2,FALSE()),"")</f>
        <v/>
      </c>
      <c r="I417" s="37"/>
      <c r="J417" s="41"/>
      <c r="K417" s="41"/>
      <c r="L417" s="41"/>
      <c r="M417" s="33">
        <f t="shared" si="82"/>
        <v>0</v>
      </c>
      <c r="N417" s="37"/>
      <c r="O417" s="37" t="s">
        <v>370</v>
      </c>
      <c r="P417" s="41"/>
      <c r="Q417" s="33">
        <f t="shared" si="83"/>
        <v>0</v>
      </c>
      <c r="R417" s="33">
        <f>IF(ROW()=14,0,IF(OR(G417="",I417="",D417=""),0,SUMIFS($Q$14:Q416,$G$14:G416,G417,$I$14:I416,I417,$D$14:D416,"&gt;="&amp;DATE(IF(MONTH(D417)&gt;=4,YEAR(D417),YEAR(D417)-1),4,1),$D$14:D416,"&lt;"&amp;DATE(IF(MONTH(D417)&gt;=4,YEAR(D417)+1,YEAR(D417)),4,1))))</f>
        <v>0</v>
      </c>
      <c r="S417" s="33">
        <f t="shared" si="84"/>
        <v>0</v>
      </c>
      <c r="T417" s="33">
        <f>IFERROR(VLOOKUP(I417,'Section Master'!$A$14:$J$100,6,FALSE()),0)</f>
        <v>0</v>
      </c>
      <c r="U417" s="33">
        <f>IFERROR(VLOOKUP(I417,'Section Master'!$A$14:$J$100,7,FALSE()),0)</f>
        <v>0</v>
      </c>
      <c r="V417" s="31" t="str">
        <f>IF(I417="","",IFERROR(IF(VLOOKUP(I417,'Section Master'!$A$14:$J$100,8,FALSE())="Excess over aggregate",IF(S417&gt;U417,"Threshold exceeded","Below threshold"),IF(VLOOKUP(I417,'Section Master'!$A$14:$J$100,8,FALSE())="Single or aggregate gate",IF(OR(Q417&gt;T417,S417&gt;U417),"Threshold exceeded","Below threshold"),IF(VLOOKUP(I417,'Section Master'!$A$14:$J$100,8,FALSE())="Aggregate gate",IF(S417&gt;U417,"Threshold exceeded","Below threshold"),IF(VLOOKUP(I417,'Section Master'!$A$14:$J$100,8,FALSE())="No threshold","Applicable","Manual review")))),"Manual review"))</f>
        <v/>
      </c>
      <c r="W417" s="46">
        <f>IFERROR(VLOOKUP(I417,'Section Master'!$A$14:$J$100,5,FALSE()),0)</f>
        <v>0</v>
      </c>
      <c r="X417" s="44"/>
      <c r="Y417" s="33" t="str">
        <f>IF(I417="","",IF(V417="Below threshold",0,ROUND(IF(IFERROR(VLOOKUP(I417,'Section Master'!$A$14:$J$100,8,FALSE()),"")="Excess over aggregate",MAX(0,S417-MAX(U417,R417)),Q417)*IF(X417&lt;&gt;"",X417,W417),0)))</f>
        <v/>
      </c>
      <c r="Z417" s="39"/>
      <c r="AA417" s="45" t="str">
        <f t="shared" si="85"/>
        <v/>
      </c>
      <c r="AB417" s="39"/>
      <c r="AC417" s="33">
        <f t="shared" si="86"/>
        <v>0</v>
      </c>
      <c r="AD417" s="33">
        <f t="shared" si="87"/>
        <v>0</v>
      </c>
      <c r="AE417" s="33">
        <f t="shared" si="88"/>
        <v>0</v>
      </c>
      <c r="AF417" s="37"/>
      <c r="AG417" s="31" t="str">
        <f t="shared" si="89"/>
        <v/>
      </c>
      <c r="AH417" s="31" t="str">
        <f t="shared" si="90"/>
        <v/>
      </c>
      <c r="AI417" s="37"/>
    </row>
    <row r="418" spans="1:35" ht="14.25" customHeight="1" x14ac:dyDescent="0.25">
      <c r="A418" s="38" t="str">
        <f t="shared" si="78"/>
        <v/>
      </c>
      <c r="B418" s="39"/>
      <c r="C418" s="39"/>
      <c r="D418" s="40" t="str">
        <f t="shared" si="79"/>
        <v/>
      </c>
      <c r="E418" s="38" t="str">
        <f t="shared" si="80"/>
        <v/>
      </c>
      <c r="F418" s="38" t="str">
        <f t="shared" si="81"/>
        <v/>
      </c>
      <c r="G418" s="37"/>
      <c r="H418" s="38" t="str">
        <f>IFERROR(VLOOKUP(G418,'Vendor Master'!$A$14:$I$213,2,FALSE()),"")</f>
        <v/>
      </c>
      <c r="I418" s="37"/>
      <c r="J418" s="41"/>
      <c r="K418" s="41"/>
      <c r="L418" s="41"/>
      <c r="M418" s="42">
        <f t="shared" si="82"/>
        <v>0</v>
      </c>
      <c r="N418" s="37"/>
      <c r="O418" s="37" t="s">
        <v>370</v>
      </c>
      <c r="P418" s="41"/>
      <c r="Q418" s="42">
        <f t="shared" si="83"/>
        <v>0</v>
      </c>
      <c r="R418" s="42">
        <f>IF(ROW()=14,0,IF(OR(G418="",I418="",D418=""),0,SUMIFS($Q$14:Q417,$G$14:G417,G418,$I$14:I417,I418,$D$14:D417,"&gt;="&amp;DATE(IF(MONTH(D418)&gt;=4,YEAR(D418),YEAR(D418)-1),4,1),$D$14:D417,"&lt;"&amp;DATE(IF(MONTH(D418)&gt;=4,YEAR(D418)+1,YEAR(D418)),4,1))))</f>
        <v>0</v>
      </c>
      <c r="S418" s="42">
        <f t="shared" si="84"/>
        <v>0</v>
      </c>
      <c r="T418" s="42">
        <f>IFERROR(VLOOKUP(I418,'Section Master'!$A$14:$J$100,6,FALSE()),0)</f>
        <v>0</v>
      </c>
      <c r="U418" s="42">
        <f>IFERROR(VLOOKUP(I418,'Section Master'!$A$14:$J$100,7,FALSE()),0)</f>
        <v>0</v>
      </c>
      <c r="V418" s="38" t="str">
        <f>IF(I418="","",IFERROR(IF(VLOOKUP(I418,'Section Master'!$A$14:$J$100,8,FALSE())="Excess over aggregate",IF(S418&gt;U418,"Threshold exceeded","Below threshold"),IF(VLOOKUP(I418,'Section Master'!$A$14:$J$100,8,FALSE())="Single or aggregate gate",IF(OR(Q418&gt;T418,S418&gt;U418),"Threshold exceeded","Below threshold"),IF(VLOOKUP(I418,'Section Master'!$A$14:$J$100,8,FALSE())="Aggregate gate",IF(S418&gt;U418,"Threshold exceeded","Below threshold"),IF(VLOOKUP(I418,'Section Master'!$A$14:$J$100,8,FALSE())="No threshold","Applicable","Manual review")))),"Manual review"))</f>
        <v/>
      </c>
      <c r="W418" s="43">
        <f>IFERROR(VLOOKUP(I418,'Section Master'!$A$14:$J$100,5,FALSE()),0)</f>
        <v>0</v>
      </c>
      <c r="X418" s="44"/>
      <c r="Y418" s="42" t="str">
        <f>IF(I418="","",IF(V418="Below threshold",0,ROUND(IF(IFERROR(VLOOKUP(I418,'Section Master'!$A$14:$J$100,8,FALSE()),"")="Excess over aggregate",MAX(0,S418-MAX(U418,R418)),Q418)*IF(X418&lt;&gt;"",X418,W418),0)))</f>
        <v/>
      </c>
      <c r="Z418" s="39"/>
      <c r="AA418" s="40" t="str">
        <f t="shared" si="85"/>
        <v/>
      </c>
      <c r="AB418" s="39"/>
      <c r="AC418" s="42">
        <f t="shared" si="86"/>
        <v>0</v>
      </c>
      <c r="AD418" s="42">
        <f t="shared" si="87"/>
        <v>0</v>
      </c>
      <c r="AE418" s="42">
        <f t="shared" si="88"/>
        <v>0</v>
      </c>
      <c r="AF418" s="37"/>
      <c r="AG418" s="38" t="str">
        <f t="shared" si="89"/>
        <v/>
      </c>
      <c r="AH418" s="38" t="str">
        <f t="shared" si="90"/>
        <v/>
      </c>
      <c r="AI418" s="37"/>
    </row>
    <row r="419" spans="1:35" ht="14.25" customHeight="1" x14ac:dyDescent="0.25">
      <c r="A419" s="31" t="str">
        <f t="shared" si="78"/>
        <v/>
      </c>
      <c r="B419" s="39"/>
      <c r="C419" s="39"/>
      <c r="D419" s="45" t="str">
        <f t="shared" si="79"/>
        <v/>
      </c>
      <c r="E419" s="31" t="str">
        <f t="shared" si="80"/>
        <v/>
      </c>
      <c r="F419" s="31" t="str">
        <f t="shared" si="81"/>
        <v/>
      </c>
      <c r="G419" s="37"/>
      <c r="H419" s="31" t="str">
        <f>IFERROR(VLOOKUP(G419,'Vendor Master'!$A$14:$I$213,2,FALSE()),"")</f>
        <v/>
      </c>
      <c r="I419" s="37"/>
      <c r="J419" s="41"/>
      <c r="K419" s="41"/>
      <c r="L419" s="41"/>
      <c r="M419" s="33">
        <f t="shared" si="82"/>
        <v>0</v>
      </c>
      <c r="N419" s="37"/>
      <c r="O419" s="37" t="s">
        <v>370</v>
      </c>
      <c r="P419" s="41"/>
      <c r="Q419" s="33">
        <f t="shared" si="83"/>
        <v>0</v>
      </c>
      <c r="R419" s="33">
        <f>IF(ROW()=14,0,IF(OR(G419="",I419="",D419=""),0,SUMIFS($Q$14:Q418,$G$14:G418,G419,$I$14:I418,I419,$D$14:D418,"&gt;="&amp;DATE(IF(MONTH(D419)&gt;=4,YEAR(D419),YEAR(D419)-1),4,1),$D$14:D418,"&lt;"&amp;DATE(IF(MONTH(D419)&gt;=4,YEAR(D419)+1,YEAR(D419)),4,1))))</f>
        <v>0</v>
      </c>
      <c r="S419" s="33">
        <f t="shared" si="84"/>
        <v>0</v>
      </c>
      <c r="T419" s="33">
        <f>IFERROR(VLOOKUP(I419,'Section Master'!$A$14:$J$100,6,FALSE()),0)</f>
        <v>0</v>
      </c>
      <c r="U419" s="33">
        <f>IFERROR(VLOOKUP(I419,'Section Master'!$A$14:$J$100,7,FALSE()),0)</f>
        <v>0</v>
      </c>
      <c r="V419" s="31" t="str">
        <f>IF(I419="","",IFERROR(IF(VLOOKUP(I419,'Section Master'!$A$14:$J$100,8,FALSE())="Excess over aggregate",IF(S419&gt;U419,"Threshold exceeded","Below threshold"),IF(VLOOKUP(I419,'Section Master'!$A$14:$J$100,8,FALSE())="Single or aggregate gate",IF(OR(Q419&gt;T419,S419&gt;U419),"Threshold exceeded","Below threshold"),IF(VLOOKUP(I419,'Section Master'!$A$14:$J$100,8,FALSE())="Aggregate gate",IF(S419&gt;U419,"Threshold exceeded","Below threshold"),IF(VLOOKUP(I419,'Section Master'!$A$14:$J$100,8,FALSE())="No threshold","Applicable","Manual review")))),"Manual review"))</f>
        <v/>
      </c>
      <c r="W419" s="46">
        <f>IFERROR(VLOOKUP(I419,'Section Master'!$A$14:$J$100,5,FALSE()),0)</f>
        <v>0</v>
      </c>
      <c r="X419" s="44"/>
      <c r="Y419" s="33" t="str">
        <f>IF(I419="","",IF(V419="Below threshold",0,ROUND(IF(IFERROR(VLOOKUP(I419,'Section Master'!$A$14:$J$100,8,FALSE()),"")="Excess over aggregate",MAX(0,S419-MAX(U419,R419)),Q419)*IF(X419&lt;&gt;"",X419,W419),0)))</f>
        <v/>
      </c>
      <c r="Z419" s="39"/>
      <c r="AA419" s="45" t="str">
        <f t="shared" si="85"/>
        <v/>
      </c>
      <c r="AB419" s="39"/>
      <c r="AC419" s="33">
        <f t="shared" si="86"/>
        <v>0</v>
      </c>
      <c r="AD419" s="33">
        <f t="shared" si="87"/>
        <v>0</v>
      </c>
      <c r="AE419" s="33">
        <f t="shared" si="88"/>
        <v>0</v>
      </c>
      <c r="AF419" s="37"/>
      <c r="AG419" s="31" t="str">
        <f t="shared" si="89"/>
        <v/>
      </c>
      <c r="AH419" s="31" t="str">
        <f t="shared" si="90"/>
        <v/>
      </c>
      <c r="AI419" s="37"/>
    </row>
    <row r="420" spans="1:35" ht="14.25" customHeight="1" x14ac:dyDescent="0.25">
      <c r="A420" s="38" t="str">
        <f t="shared" si="78"/>
        <v/>
      </c>
      <c r="B420" s="39"/>
      <c r="C420" s="39"/>
      <c r="D420" s="40" t="str">
        <f t="shared" si="79"/>
        <v/>
      </c>
      <c r="E420" s="38" t="str">
        <f t="shared" si="80"/>
        <v/>
      </c>
      <c r="F420" s="38" t="str">
        <f t="shared" si="81"/>
        <v/>
      </c>
      <c r="G420" s="37"/>
      <c r="H420" s="38" t="str">
        <f>IFERROR(VLOOKUP(G420,'Vendor Master'!$A$14:$I$213,2,FALSE()),"")</f>
        <v/>
      </c>
      <c r="I420" s="37"/>
      <c r="J420" s="41"/>
      <c r="K420" s="41"/>
      <c r="L420" s="41"/>
      <c r="M420" s="42">
        <f t="shared" si="82"/>
        <v>0</v>
      </c>
      <c r="N420" s="37"/>
      <c r="O420" s="37" t="s">
        <v>370</v>
      </c>
      <c r="P420" s="41"/>
      <c r="Q420" s="42">
        <f t="shared" si="83"/>
        <v>0</v>
      </c>
      <c r="R420" s="42">
        <f>IF(ROW()=14,0,IF(OR(G420="",I420="",D420=""),0,SUMIFS($Q$14:Q419,$G$14:G419,G420,$I$14:I419,I420,$D$14:D419,"&gt;="&amp;DATE(IF(MONTH(D420)&gt;=4,YEAR(D420),YEAR(D420)-1),4,1),$D$14:D419,"&lt;"&amp;DATE(IF(MONTH(D420)&gt;=4,YEAR(D420)+1,YEAR(D420)),4,1))))</f>
        <v>0</v>
      </c>
      <c r="S420" s="42">
        <f t="shared" si="84"/>
        <v>0</v>
      </c>
      <c r="T420" s="42">
        <f>IFERROR(VLOOKUP(I420,'Section Master'!$A$14:$J$100,6,FALSE()),0)</f>
        <v>0</v>
      </c>
      <c r="U420" s="42">
        <f>IFERROR(VLOOKUP(I420,'Section Master'!$A$14:$J$100,7,FALSE()),0)</f>
        <v>0</v>
      </c>
      <c r="V420" s="38" t="str">
        <f>IF(I420="","",IFERROR(IF(VLOOKUP(I420,'Section Master'!$A$14:$J$100,8,FALSE())="Excess over aggregate",IF(S420&gt;U420,"Threshold exceeded","Below threshold"),IF(VLOOKUP(I420,'Section Master'!$A$14:$J$100,8,FALSE())="Single or aggregate gate",IF(OR(Q420&gt;T420,S420&gt;U420),"Threshold exceeded","Below threshold"),IF(VLOOKUP(I420,'Section Master'!$A$14:$J$100,8,FALSE())="Aggregate gate",IF(S420&gt;U420,"Threshold exceeded","Below threshold"),IF(VLOOKUP(I420,'Section Master'!$A$14:$J$100,8,FALSE())="No threshold","Applicable","Manual review")))),"Manual review"))</f>
        <v/>
      </c>
      <c r="W420" s="43">
        <f>IFERROR(VLOOKUP(I420,'Section Master'!$A$14:$J$100,5,FALSE()),0)</f>
        <v>0</v>
      </c>
      <c r="X420" s="44"/>
      <c r="Y420" s="42" t="str">
        <f>IF(I420="","",IF(V420="Below threshold",0,ROUND(IF(IFERROR(VLOOKUP(I420,'Section Master'!$A$14:$J$100,8,FALSE()),"")="Excess over aggregate",MAX(0,S420-MAX(U420,R420)),Q420)*IF(X420&lt;&gt;"",X420,W420),0)))</f>
        <v/>
      </c>
      <c r="Z420" s="39"/>
      <c r="AA420" s="40" t="str">
        <f t="shared" si="85"/>
        <v/>
      </c>
      <c r="AB420" s="39"/>
      <c r="AC420" s="42">
        <f t="shared" si="86"/>
        <v>0</v>
      </c>
      <c r="AD420" s="42">
        <f t="shared" si="87"/>
        <v>0</v>
      </c>
      <c r="AE420" s="42">
        <f t="shared" si="88"/>
        <v>0</v>
      </c>
      <c r="AF420" s="37"/>
      <c r="AG420" s="38" t="str">
        <f t="shared" si="89"/>
        <v/>
      </c>
      <c r="AH420" s="38" t="str">
        <f t="shared" si="90"/>
        <v/>
      </c>
      <c r="AI420" s="37"/>
    </row>
    <row r="421" spans="1:35" ht="14.25" customHeight="1" x14ac:dyDescent="0.25">
      <c r="A421" s="31" t="str">
        <f t="shared" si="78"/>
        <v/>
      </c>
      <c r="B421" s="39"/>
      <c r="C421" s="39"/>
      <c r="D421" s="45" t="str">
        <f t="shared" si="79"/>
        <v/>
      </c>
      <c r="E421" s="31" t="str">
        <f t="shared" si="80"/>
        <v/>
      </c>
      <c r="F421" s="31" t="str">
        <f t="shared" si="81"/>
        <v/>
      </c>
      <c r="G421" s="37"/>
      <c r="H421" s="31" t="str">
        <f>IFERROR(VLOOKUP(G421,'Vendor Master'!$A$14:$I$213,2,FALSE()),"")</f>
        <v/>
      </c>
      <c r="I421" s="37"/>
      <c r="J421" s="41"/>
      <c r="K421" s="41"/>
      <c r="L421" s="41"/>
      <c r="M421" s="33">
        <f t="shared" si="82"/>
        <v>0</v>
      </c>
      <c r="N421" s="37"/>
      <c r="O421" s="37" t="s">
        <v>370</v>
      </c>
      <c r="P421" s="41"/>
      <c r="Q421" s="33">
        <f t="shared" si="83"/>
        <v>0</v>
      </c>
      <c r="R421" s="33">
        <f>IF(ROW()=14,0,IF(OR(G421="",I421="",D421=""),0,SUMIFS($Q$14:Q420,$G$14:G420,G421,$I$14:I420,I421,$D$14:D420,"&gt;="&amp;DATE(IF(MONTH(D421)&gt;=4,YEAR(D421),YEAR(D421)-1),4,1),$D$14:D420,"&lt;"&amp;DATE(IF(MONTH(D421)&gt;=4,YEAR(D421)+1,YEAR(D421)),4,1))))</f>
        <v>0</v>
      </c>
      <c r="S421" s="33">
        <f t="shared" si="84"/>
        <v>0</v>
      </c>
      <c r="T421" s="33">
        <f>IFERROR(VLOOKUP(I421,'Section Master'!$A$14:$J$100,6,FALSE()),0)</f>
        <v>0</v>
      </c>
      <c r="U421" s="33">
        <f>IFERROR(VLOOKUP(I421,'Section Master'!$A$14:$J$100,7,FALSE()),0)</f>
        <v>0</v>
      </c>
      <c r="V421" s="31" t="str">
        <f>IF(I421="","",IFERROR(IF(VLOOKUP(I421,'Section Master'!$A$14:$J$100,8,FALSE())="Excess over aggregate",IF(S421&gt;U421,"Threshold exceeded","Below threshold"),IF(VLOOKUP(I421,'Section Master'!$A$14:$J$100,8,FALSE())="Single or aggregate gate",IF(OR(Q421&gt;T421,S421&gt;U421),"Threshold exceeded","Below threshold"),IF(VLOOKUP(I421,'Section Master'!$A$14:$J$100,8,FALSE())="Aggregate gate",IF(S421&gt;U421,"Threshold exceeded","Below threshold"),IF(VLOOKUP(I421,'Section Master'!$A$14:$J$100,8,FALSE())="No threshold","Applicable","Manual review")))),"Manual review"))</f>
        <v/>
      </c>
      <c r="W421" s="46">
        <f>IFERROR(VLOOKUP(I421,'Section Master'!$A$14:$J$100,5,FALSE()),0)</f>
        <v>0</v>
      </c>
      <c r="X421" s="44"/>
      <c r="Y421" s="33" t="str">
        <f>IF(I421="","",IF(V421="Below threshold",0,ROUND(IF(IFERROR(VLOOKUP(I421,'Section Master'!$A$14:$J$100,8,FALSE()),"")="Excess over aggregate",MAX(0,S421-MAX(U421,R421)),Q421)*IF(X421&lt;&gt;"",X421,W421),0)))</f>
        <v/>
      </c>
      <c r="Z421" s="39"/>
      <c r="AA421" s="45" t="str">
        <f t="shared" si="85"/>
        <v/>
      </c>
      <c r="AB421" s="39"/>
      <c r="AC421" s="33">
        <f t="shared" si="86"/>
        <v>0</v>
      </c>
      <c r="AD421" s="33">
        <f t="shared" si="87"/>
        <v>0</v>
      </c>
      <c r="AE421" s="33">
        <f t="shared" si="88"/>
        <v>0</v>
      </c>
      <c r="AF421" s="37"/>
      <c r="AG421" s="31" t="str">
        <f t="shared" si="89"/>
        <v/>
      </c>
      <c r="AH421" s="31" t="str">
        <f t="shared" si="90"/>
        <v/>
      </c>
      <c r="AI421" s="37"/>
    </row>
    <row r="422" spans="1:35" ht="14.25" customHeight="1" x14ac:dyDescent="0.25">
      <c r="A422" s="38" t="str">
        <f t="shared" si="78"/>
        <v/>
      </c>
      <c r="B422" s="39"/>
      <c r="C422" s="39"/>
      <c r="D422" s="40" t="str">
        <f t="shared" si="79"/>
        <v/>
      </c>
      <c r="E422" s="38" t="str">
        <f t="shared" si="80"/>
        <v/>
      </c>
      <c r="F422" s="38" t="str">
        <f t="shared" si="81"/>
        <v/>
      </c>
      <c r="G422" s="37"/>
      <c r="H422" s="38" t="str">
        <f>IFERROR(VLOOKUP(G422,'Vendor Master'!$A$14:$I$213,2,FALSE()),"")</f>
        <v/>
      </c>
      <c r="I422" s="37"/>
      <c r="J422" s="41"/>
      <c r="K422" s="41"/>
      <c r="L422" s="41"/>
      <c r="M422" s="42">
        <f t="shared" si="82"/>
        <v>0</v>
      </c>
      <c r="N422" s="37"/>
      <c r="O422" s="37" t="s">
        <v>370</v>
      </c>
      <c r="P422" s="41"/>
      <c r="Q422" s="42">
        <f t="shared" si="83"/>
        <v>0</v>
      </c>
      <c r="R422" s="42">
        <f>IF(ROW()=14,0,IF(OR(G422="",I422="",D422=""),0,SUMIFS($Q$14:Q421,$G$14:G421,G422,$I$14:I421,I422,$D$14:D421,"&gt;="&amp;DATE(IF(MONTH(D422)&gt;=4,YEAR(D422),YEAR(D422)-1),4,1),$D$14:D421,"&lt;"&amp;DATE(IF(MONTH(D422)&gt;=4,YEAR(D422)+1,YEAR(D422)),4,1))))</f>
        <v>0</v>
      </c>
      <c r="S422" s="42">
        <f t="shared" si="84"/>
        <v>0</v>
      </c>
      <c r="T422" s="42">
        <f>IFERROR(VLOOKUP(I422,'Section Master'!$A$14:$J$100,6,FALSE()),0)</f>
        <v>0</v>
      </c>
      <c r="U422" s="42">
        <f>IFERROR(VLOOKUP(I422,'Section Master'!$A$14:$J$100,7,FALSE()),0)</f>
        <v>0</v>
      </c>
      <c r="V422" s="38" t="str">
        <f>IF(I422="","",IFERROR(IF(VLOOKUP(I422,'Section Master'!$A$14:$J$100,8,FALSE())="Excess over aggregate",IF(S422&gt;U422,"Threshold exceeded","Below threshold"),IF(VLOOKUP(I422,'Section Master'!$A$14:$J$100,8,FALSE())="Single or aggregate gate",IF(OR(Q422&gt;T422,S422&gt;U422),"Threshold exceeded","Below threshold"),IF(VLOOKUP(I422,'Section Master'!$A$14:$J$100,8,FALSE())="Aggregate gate",IF(S422&gt;U422,"Threshold exceeded","Below threshold"),IF(VLOOKUP(I422,'Section Master'!$A$14:$J$100,8,FALSE())="No threshold","Applicable","Manual review")))),"Manual review"))</f>
        <v/>
      </c>
      <c r="W422" s="43">
        <f>IFERROR(VLOOKUP(I422,'Section Master'!$A$14:$J$100,5,FALSE()),0)</f>
        <v>0</v>
      </c>
      <c r="X422" s="44"/>
      <c r="Y422" s="42" t="str">
        <f>IF(I422="","",IF(V422="Below threshold",0,ROUND(IF(IFERROR(VLOOKUP(I422,'Section Master'!$A$14:$J$100,8,FALSE()),"")="Excess over aggregate",MAX(0,S422-MAX(U422,R422)),Q422)*IF(X422&lt;&gt;"",X422,W422),0)))</f>
        <v/>
      </c>
      <c r="Z422" s="39"/>
      <c r="AA422" s="40" t="str">
        <f t="shared" si="85"/>
        <v/>
      </c>
      <c r="AB422" s="39"/>
      <c r="AC422" s="42">
        <f t="shared" si="86"/>
        <v>0</v>
      </c>
      <c r="AD422" s="42">
        <f t="shared" si="87"/>
        <v>0</v>
      </c>
      <c r="AE422" s="42">
        <f t="shared" si="88"/>
        <v>0</v>
      </c>
      <c r="AF422" s="37"/>
      <c r="AG422" s="38" t="str">
        <f t="shared" si="89"/>
        <v/>
      </c>
      <c r="AH422" s="38" t="str">
        <f t="shared" si="90"/>
        <v/>
      </c>
      <c r="AI422" s="37"/>
    </row>
    <row r="423" spans="1:35" ht="14.25" customHeight="1" x14ac:dyDescent="0.25">
      <c r="A423" s="31" t="str">
        <f t="shared" si="78"/>
        <v/>
      </c>
      <c r="B423" s="39"/>
      <c r="C423" s="39"/>
      <c r="D423" s="45" t="str">
        <f t="shared" si="79"/>
        <v/>
      </c>
      <c r="E423" s="31" t="str">
        <f t="shared" si="80"/>
        <v/>
      </c>
      <c r="F423" s="31" t="str">
        <f t="shared" si="81"/>
        <v/>
      </c>
      <c r="G423" s="37"/>
      <c r="H423" s="31" t="str">
        <f>IFERROR(VLOOKUP(G423,'Vendor Master'!$A$14:$I$213,2,FALSE()),"")</f>
        <v/>
      </c>
      <c r="I423" s="37"/>
      <c r="J423" s="41"/>
      <c r="K423" s="41"/>
      <c r="L423" s="41"/>
      <c r="M423" s="33">
        <f t="shared" si="82"/>
        <v>0</v>
      </c>
      <c r="N423" s="37"/>
      <c r="O423" s="37" t="s">
        <v>370</v>
      </c>
      <c r="P423" s="41"/>
      <c r="Q423" s="33">
        <f t="shared" si="83"/>
        <v>0</v>
      </c>
      <c r="R423" s="33">
        <f>IF(ROW()=14,0,IF(OR(G423="",I423="",D423=""),0,SUMIFS($Q$14:Q422,$G$14:G422,G423,$I$14:I422,I423,$D$14:D422,"&gt;="&amp;DATE(IF(MONTH(D423)&gt;=4,YEAR(D423),YEAR(D423)-1),4,1),$D$14:D422,"&lt;"&amp;DATE(IF(MONTH(D423)&gt;=4,YEAR(D423)+1,YEAR(D423)),4,1))))</f>
        <v>0</v>
      </c>
      <c r="S423" s="33">
        <f t="shared" si="84"/>
        <v>0</v>
      </c>
      <c r="T423" s="33">
        <f>IFERROR(VLOOKUP(I423,'Section Master'!$A$14:$J$100,6,FALSE()),0)</f>
        <v>0</v>
      </c>
      <c r="U423" s="33">
        <f>IFERROR(VLOOKUP(I423,'Section Master'!$A$14:$J$100,7,FALSE()),0)</f>
        <v>0</v>
      </c>
      <c r="V423" s="31" t="str">
        <f>IF(I423="","",IFERROR(IF(VLOOKUP(I423,'Section Master'!$A$14:$J$100,8,FALSE())="Excess over aggregate",IF(S423&gt;U423,"Threshold exceeded","Below threshold"),IF(VLOOKUP(I423,'Section Master'!$A$14:$J$100,8,FALSE())="Single or aggregate gate",IF(OR(Q423&gt;T423,S423&gt;U423),"Threshold exceeded","Below threshold"),IF(VLOOKUP(I423,'Section Master'!$A$14:$J$100,8,FALSE())="Aggregate gate",IF(S423&gt;U423,"Threshold exceeded","Below threshold"),IF(VLOOKUP(I423,'Section Master'!$A$14:$J$100,8,FALSE())="No threshold","Applicable","Manual review")))),"Manual review"))</f>
        <v/>
      </c>
      <c r="W423" s="46">
        <f>IFERROR(VLOOKUP(I423,'Section Master'!$A$14:$J$100,5,FALSE()),0)</f>
        <v>0</v>
      </c>
      <c r="X423" s="44"/>
      <c r="Y423" s="33" t="str">
        <f>IF(I423="","",IF(V423="Below threshold",0,ROUND(IF(IFERROR(VLOOKUP(I423,'Section Master'!$A$14:$J$100,8,FALSE()),"")="Excess over aggregate",MAX(0,S423-MAX(U423,R423)),Q423)*IF(X423&lt;&gt;"",X423,W423),0)))</f>
        <v/>
      </c>
      <c r="Z423" s="39"/>
      <c r="AA423" s="45" t="str">
        <f t="shared" si="85"/>
        <v/>
      </c>
      <c r="AB423" s="39"/>
      <c r="AC423" s="33">
        <f t="shared" si="86"/>
        <v>0</v>
      </c>
      <c r="AD423" s="33">
        <f t="shared" si="87"/>
        <v>0</v>
      </c>
      <c r="AE423" s="33">
        <f t="shared" si="88"/>
        <v>0</v>
      </c>
      <c r="AF423" s="37"/>
      <c r="AG423" s="31" t="str">
        <f t="shared" si="89"/>
        <v/>
      </c>
      <c r="AH423" s="31" t="str">
        <f t="shared" si="90"/>
        <v/>
      </c>
      <c r="AI423" s="37"/>
    </row>
    <row r="424" spans="1:35" ht="14.25" customHeight="1" x14ac:dyDescent="0.25">
      <c r="A424" s="38" t="str">
        <f t="shared" si="78"/>
        <v/>
      </c>
      <c r="B424" s="39"/>
      <c r="C424" s="39"/>
      <c r="D424" s="40" t="str">
        <f t="shared" si="79"/>
        <v/>
      </c>
      <c r="E424" s="38" t="str">
        <f t="shared" si="80"/>
        <v/>
      </c>
      <c r="F424" s="38" t="str">
        <f t="shared" si="81"/>
        <v/>
      </c>
      <c r="G424" s="37"/>
      <c r="H424" s="38" t="str">
        <f>IFERROR(VLOOKUP(G424,'Vendor Master'!$A$14:$I$213,2,FALSE()),"")</f>
        <v/>
      </c>
      <c r="I424" s="37"/>
      <c r="J424" s="41"/>
      <c r="K424" s="41"/>
      <c r="L424" s="41"/>
      <c r="M424" s="42">
        <f t="shared" si="82"/>
        <v>0</v>
      </c>
      <c r="N424" s="37"/>
      <c r="O424" s="37" t="s">
        <v>370</v>
      </c>
      <c r="P424" s="41"/>
      <c r="Q424" s="42">
        <f t="shared" si="83"/>
        <v>0</v>
      </c>
      <c r="R424" s="42">
        <f>IF(ROW()=14,0,IF(OR(G424="",I424="",D424=""),0,SUMIFS($Q$14:Q423,$G$14:G423,G424,$I$14:I423,I424,$D$14:D423,"&gt;="&amp;DATE(IF(MONTH(D424)&gt;=4,YEAR(D424),YEAR(D424)-1),4,1),$D$14:D423,"&lt;"&amp;DATE(IF(MONTH(D424)&gt;=4,YEAR(D424)+1,YEAR(D424)),4,1))))</f>
        <v>0</v>
      </c>
      <c r="S424" s="42">
        <f t="shared" si="84"/>
        <v>0</v>
      </c>
      <c r="T424" s="42">
        <f>IFERROR(VLOOKUP(I424,'Section Master'!$A$14:$J$100,6,FALSE()),0)</f>
        <v>0</v>
      </c>
      <c r="U424" s="42">
        <f>IFERROR(VLOOKUP(I424,'Section Master'!$A$14:$J$100,7,FALSE()),0)</f>
        <v>0</v>
      </c>
      <c r="V424" s="38" t="str">
        <f>IF(I424="","",IFERROR(IF(VLOOKUP(I424,'Section Master'!$A$14:$J$100,8,FALSE())="Excess over aggregate",IF(S424&gt;U424,"Threshold exceeded","Below threshold"),IF(VLOOKUP(I424,'Section Master'!$A$14:$J$100,8,FALSE())="Single or aggregate gate",IF(OR(Q424&gt;T424,S424&gt;U424),"Threshold exceeded","Below threshold"),IF(VLOOKUP(I424,'Section Master'!$A$14:$J$100,8,FALSE())="Aggregate gate",IF(S424&gt;U424,"Threshold exceeded","Below threshold"),IF(VLOOKUP(I424,'Section Master'!$A$14:$J$100,8,FALSE())="No threshold","Applicable","Manual review")))),"Manual review"))</f>
        <v/>
      </c>
      <c r="W424" s="43">
        <f>IFERROR(VLOOKUP(I424,'Section Master'!$A$14:$J$100,5,FALSE()),0)</f>
        <v>0</v>
      </c>
      <c r="X424" s="44"/>
      <c r="Y424" s="42" t="str">
        <f>IF(I424="","",IF(V424="Below threshold",0,ROUND(IF(IFERROR(VLOOKUP(I424,'Section Master'!$A$14:$J$100,8,FALSE()),"")="Excess over aggregate",MAX(0,S424-MAX(U424,R424)),Q424)*IF(X424&lt;&gt;"",X424,W424),0)))</f>
        <v/>
      </c>
      <c r="Z424" s="39"/>
      <c r="AA424" s="40" t="str">
        <f t="shared" si="85"/>
        <v/>
      </c>
      <c r="AB424" s="39"/>
      <c r="AC424" s="42">
        <f t="shared" si="86"/>
        <v>0</v>
      </c>
      <c r="AD424" s="42">
        <f t="shared" si="87"/>
        <v>0</v>
      </c>
      <c r="AE424" s="42">
        <f t="shared" si="88"/>
        <v>0</v>
      </c>
      <c r="AF424" s="37"/>
      <c r="AG424" s="38" t="str">
        <f t="shared" si="89"/>
        <v/>
      </c>
      <c r="AH424" s="38" t="str">
        <f t="shared" si="90"/>
        <v/>
      </c>
      <c r="AI424" s="37"/>
    </row>
    <row r="425" spans="1:35" ht="14.25" customHeight="1" x14ac:dyDescent="0.25">
      <c r="A425" s="31" t="str">
        <f t="shared" si="78"/>
        <v/>
      </c>
      <c r="B425" s="39"/>
      <c r="C425" s="39"/>
      <c r="D425" s="45" t="str">
        <f t="shared" si="79"/>
        <v/>
      </c>
      <c r="E425" s="31" t="str">
        <f t="shared" si="80"/>
        <v/>
      </c>
      <c r="F425" s="31" t="str">
        <f t="shared" si="81"/>
        <v/>
      </c>
      <c r="G425" s="37"/>
      <c r="H425" s="31" t="str">
        <f>IFERROR(VLOOKUP(G425,'Vendor Master'!$A$14:$I$213,2,FALSE()),"")</f>
        <v/>
      </c>
      <c r="I425" s="37"/>
      <c r="J425" s="41"/>
      <c r="K425" s="41"/>
      <c r="L425" s="41"/>
      <c r="M425" s="33">
        <f t="shared" si="82"/>
        <v>0</v>
      </c>
      <c r="N425" s="37"/>
      <c r="O425" s="37" t="s">
        <v>370</v>
      </c>
      <c r="P425" s="41"/>
      <c r="Q425" s="33">
        <f t="shared" si="83"/>
        <v>0</v>
      </c>
      <c r="R425" s="33">
        <f>IF(ROW()=14,0,IF(OR(G425="",I425="",D425=""),0,SUMIFS($Q$14:Q424,$G$14:G424,G425,$I$14:I424,I425,$D$14:D424,"&gt;="&amp;DATE(IF(MONTH(D425)&gt;=4,YEAR(D425),YEAR(D425)-1),4,1),$D$14:D424,"&lt;"&amp;DATE(IF(MONTH(D425)&gt;=4,YEAR(D425)+1,YEAR(D425)),4,1))))</f>
        <v>0</v>
      </c>
      <c r="S425" s="33">
        <f t="shared" si="84"/>
        <v>0</v>
      </c>
      <c r="T425" s="33">
        <f>IFERROR(VLOOKUP(I425,'Section Master'!$A$14:$J$100,6,FALSE()),0)</f>
        <v>0</v>
      </c>
      <c r="U425" s="33">
        <f>IFERROR(VLOOKUP(I425,'Section Master'!$A$14:$J$100,7,FALSE()),0)</f>
        <v>0</v>
      </c>
      <c r="V425" s="31" t="str">
        <f>IF(I425="","",IFERROR(IF(VLOOKUP(I425,'Section Master'!$A$14:$J$100,8,FALSE())="Excess over aggregate",IF(S425&gt;U425,"Threshold exceeded","Below threshold"),IF(VLOOKUP(I425,'Section Master'!$A$14:$J$100,8,FALSE())="Single or aggregate gate",IF(OR(Q425&gt;T425,S425&gt;U425),"Threshold exceeded","Below threshold"),IF(VLOOKUP(I425,'Section Master'!$A$14:$J$100,8,FALSE())="Aggregate gate",IF(S425&gt;U425,"Threshold exceeded","Below threshold"),IF(VLOOKUP(I425,'Section Master'!$A$14:$J$100,8,FALSE())="No threshold","Applicable","Manual review")))),"Manual review"))</f>
        <v/>
      </c>
      <c r="W425" s="46">
        <f>IFERROR(VLOOKUP(I425,'Section Master'!$A$14:$J$100,5,FALSE()),0)</f>
        <v>0</v>
      </c>
      <c r="X425" s="44"/>
      <c r="Y425" s="33" t="str">
        <f>IF(I425="","",IF(V425="Below threshold",0,ROUND(IF(IFERROR(VLOOKUP(I425,'Section Master'!$A$14:$J$100,8,FALSE()),"")="Excess over aggregate",MAX(0,S425-MAX(U425,R425)),Q425)*IF(X425&lt;&gt;"",X425,W425),0)))</f>
        <v/>
      </c>
      <c r="Z425" s="39"/>
      <c r="AA425" s="45" t="str">
        <f t="shared" si="85"/>
        <v/>
      </c>
      <c r="AB425" s="39"/>
      <c r="AC425" s="33">
        <f t="shared" si="86"/>
        <v>0</v>
      </c>
      <c r="AD425" s="33">
        <f t="shared" si="87"/>
        <v>0</v>
      </c>
      <c r="AE425" s="33">
        <f t="shared" si="88"/>
        <v>0</v>
      </c>
      <c r="AF425" s="37"/>
      <c r="AG425" s="31" t="str">
        <f t="shared" si="89"/>
        <v/>
      </c>
      <c r="AH425" s="31" t="str">
        <f t="shared" si="90"/>
        <v/>
      </c>
      <c r="AI425" s="37"/>
    </row>
    <row r="426" spans="1:35" ht="14.25" customHeight="1" x14ac:dyDescent="0.25">
      <c r="A426" s="38" t="str">
        <f t="shared" si="78"/>
        <v/>
      </c>
      <c r="B426" s="39"/>
      <c r="C426" s="39"/>
      <c r="D426" s="40" t="str">
        <f t="shared" si="79"/>
        <v/>
      </c>
      <c r="E426" s="38" t="str">
        <f t="shared" si="80"/>
        <v/>
      </c>
      <c r="F426" s="38" t="str">
        <f t="shared" si="81"/>
        <v/>
      </c>
      <c r="G426" s="37"/>
      <c r="H426" s="38" t="str">
        <f>IFERROR(VLOOKUP(G426,'Vendor Master'!$A$14:$I$213,2,FALSE()),"")</f>
        <v/>
      </c>
      <c r="I426" s="37"/>
      <c r="J426" s="41"/>
      <c r="K426" s="41"/>
      <c r="L426" s="41"/>
      <c r="M426" s="42">
        <f t="shared" si="82"/>
        <v>0</v>
      </c>
      <c r="N426" s="37"/>
      <c r="O426" s="37" t="s">
        <v>370</v>
      </c>
      <c r="P426" s="41"/>
      <c r="Q426" s="42">
        <f t="shared" si="83"/>
        <v>0</v>
      </c>
      <c r="R426" s="42">
        <f>IF(ROW()=14,0,IF(OR(G426="",I426="",D426=""),0,SUMIFS($Q$14:Q425,$G$14:G425,G426,$I$14:I425,I426,$D$14:D425,"&gt;="&amp;DATE(IF(MONTH(D426)&gt;=4,YEAR(D426),YEAR(D426)-1),4,1),$D$14:D425,"&lt;"&amp;DATE(IF(MONTH(D426)&gt;=4,YEAR(D426)+1,YEAR(D426)),4,1))))</f>
        <v>0</v>
      </c>
      <c r="S426" s="42">
        <f t="shared" si="84"/>
        <v>0</v>
      </c>
      <c r="T426" s="42">
        <f>IFERROR(VLOOKUP(I426,'Section Master'!$A$14:$J$100,6,FALSE()),0)</f>
        <v>0</v>
      </c>
      <c r="U426" s="42">
        <f>IFERROR(VLOOKUP(I426,'Section Master'!$A$14:$J$100,7,FALSE()),0)</f>
        <v>0</v>
      </c>
      <c r="V426" s="38" t="str">
        <f>IF(I426="","",IFERROR(IF(VLOOKUP(I426,'Section Master'!$A$14:$J$100,8,FALSE())="Excess over aggregate",IF(S426&gt;U426,"Threshold exceeded","Below threshold"),IF(VLOOKUP(I426,'Section Master'!$A$14:$J$100,8,FALSE())="Single or aggregate gate",IF(OR(Q426&gt;T426,S426&gt;U426),"Threshold exceeded","Below threshold"),IF(VLOOKUP(I426,'Section Master'!$A$14:$J$100,8,FALSE())="Aggregate gate",IF(S426&gt;U426,"Threshold exceeded","Below threshold"),IF(VLOOKUP(I426,'Section Master'!$A$14:$J$100,8,FALSE())="No threshold","Applicable","Manual review")))),"Manual review"))</f>
        <v/>
      </c>
      <c r="W426" s="43">
        <f>IFERROR(VLOOKUP(I426,'Section Master'!$A$14:$J$100,5,FALSE()),0)</f>
        <v>0</v>
      </c>
      <c r="X426" s="44"/>
      <c r="Y426" s="42" t="str">
        <f>IF(I426="","",IF(V426="Below threshold",0,ROUND(IF(IFERROR(VLOOKUP(I426,'Section Master'!$A$14:$J$100,8,FALSE()),"")="Excess over aggregate",MAX(0,S426-MAX(U426,R426)),Q426)*IF(X426&lt;&gt;"",X426,W426),0)))</f>
        <v/>
      </c>
      <c r="Z426" s="39"/>
      <c r="AA426" s="40" t="str">
        <f t="shared" si="85"/>
        <v/>
      </c>
      <c r="AB426" s="39"/>
      <c r="AC426" s="42">
        <f t="shared" si="86"/>
        <v>0</v>
      </c>
      <c r="AD426" s="42">
        <f t="shared" si="87"/>
        <v>0</v>
      </c>
      <c r="AE426" s="42">
        <f t="shared" si="88"/>
        <v>0</v>
      </c>
      <c r="AF426" s="37"/>
      <c r="AG426" s="38" t="str">
        <f t="shared" si="89"/>
        <v/>
      </c>
      <c r="AH426" s="38" t="str">
        <f t="shared" si="90"/>
        <v/>
      </c>
      <c r="AI426" s="37"/>
    </row>
    <row r="427" spans="1:35" ht="14.25" customHeight="1" x14ac:dyDescent="0.25">
      <c r="A427" s="31" t="str">
        <f t="shared" si="78"/>
        <v/>
      </c>
      <c r="B427" s="39"/>
      <c r="C427" s="39"/>
      <c r="D427" s="45" t="str">
        <f t="shared" si="79"/>
        <v/>
      </c>
      <c r="E427" s="31" t="str">
        <f t="shared" si="80"/>
        <v/>
      </c>
      <c r="F427" s="31" t="str">
        <f t="shared" si="81"/>
        <v/>
      </c>
      <c r="G427" s="37"/>
      <c r="H427" s="31" t="str">
        <f>IFERROR(VLOOKUP(G427,'Vendor Master'!$A$14:$I$213,2,FALSE()),"")</f>
        <v/>
      </c>
      <c r="I427" s="37"/>
      <c r="J427" s="41"/>
      <c r="K427" s="41"/>
      <c r="L427" s="41"/>
      <c r="M427" s="33">
        <f t="shared" si="82"/>
        <v>0</v>
      </c>
      <c r="N427" s="37"/>
      <c r="O427" s="37" t="s">
        <v>370</v>
      </c>
      <c r="P427" s="41"/>
      <c r="Q427" s="33">
        <f t="shared" si="83"/>
        <v>0</v>
      </c>
      <c r="R427" s="33">
        <f>IF(ROW()=14,0,IF(OR(G427="",I427="",D427=""),0,SUMIFS($Q$14:Q426,$G$14:G426,G427,$I$14:I426,I427,$D$14:D426,"&gt;="&amp;DATE(IF(MONTH(D427)&gt;=4,YEAR(D427),YEAR(D427)-1),4,1),$D$14:D426,"&lt;"&amp;DATE(IF(MONTH(D427)&gt;=4,YEAR(D427)+1,YEAR(D427)),4,1))))</f>
        <v>0</v>
      </c>
      <c r="S427" s="33">
        <f t="shared" si="84"/>
        <v>0</v>
      </c>
      <c r="T427" s="33">
        <f>IFERROR(VLOOKUP(I427,'Section Master'!$A$14:$J$100,6,FALSE()),0)</f>
        <v>0</v>
      </c>
      <c r="U427" s="33">
        <f>IFERROR(VLOOKUP(I427,'Section Master'!$A$14:$J$100,7,FALSE()),0)</f>
        <v>0</v>
      </c>
      <c r="V427" s="31" t="str">
        <f>IF(I427="","",IFERROR(IF(VLOOKUP(I427,'Section Master'!$A$14:$J$100,8,FALSE())="Excess over aggregate",IF(S427&gt;U427,"Threshold exceeded","Below threshold"),IF(VLOOKUP(I427,'Section Master'!$A$14:$J$100,8,FALSE())="Single or aggregate gate",IF(OR(Q427&gt;T427,S427&gt;U427),"Threshold exceeded","Below threshold"),IF(VLOOKUP(I427,'Section Master'!$A$14:$J$100,8,FALSE())="Aggregate gate",IF(S427&gt;U427,"Threshold exceeded","Below threshold"),IF(VLOOKUP(I427,'Section Master'!$A$14:$J$100,8,FALSE())="No threshold","Applicable","Manual review")))),"Manual review"))</f>
        <v/>
      </c>
      <c r="W427" s="46">
        <f>IFERROR(VLOOKUP(I427,'Section Master'!$A$14:$J$100,5,FALSE()),0)</f>
        <v>0</v>
      </c>
      <c r="X427" s="44"/>
      <c r="Y427" s="33" t="str">
        <f>IF(I427="","",IF(V427="Below threshold",0,ROUND(IF(IFERROR(VLOOKUP(I427,'Section Master'!$A$14:$J$100,8,FALSE()),"")="Excess over aggregate",MAX(0,S427-MAX(U427,R427)),Q427)*IF(X427&lt;&gt;"",X427,W427),0)))</f>
        <v/>
      </c>
      <c r="Z427" s="39"/>
      <c r="AA427" s="45" t="str">
        <f t="shared" si="85"/>
        <v/>
      </c>
      <c r="AB427" s="39"/>
      <c r="AC427" s="33">
        <f t="shared" si="86"/>
        <v>0</v>
      </c>
      <c r="AD427" s="33">
        <f t="shared" si="87"/>
        <v>0</v>
      </c>
      <c r="AE427" s="33">
        <f t="shared" si="88"/>
        <v>0</v>
      </c>
      <c r="AF427" s="37"/>
      <c r="AG427" s="31" t="str">
        <f t="shared" si="89"/>
        <v/>
      </c>
      <c r="AH427" s="31" t="str">
        <f t="shared" si="90"/>
        <v/>
      </c>
      <c r="AI427" s="37"/>
    </row>
    <row r="428" spans="1:35" ht="14.25" customHeight="1" x14ac:dyDescent="0.25">
      <c r="A428" s="38" t="str">
        <f t="shared" si="78"/>
        <v/>
      </c>
      <c r="B428" s="39"/>
      <c r="C428" s="39"/>
      <c r="D428" s="40" t="str">
        <f t="shared" si="79"/>
        <v/>
      </c>
      <c r="E428" s="38" t="str">
        <f t="shared" si="80"/>
        <v/>
      </c>
      <c r="F428" s="38" t="str">
        <f t="shared" si="81"/>
        <v/>
      </c>
      <c r="G428" s="37"/>
      <c r="H428" s="38" t="str">
        <f>IFERROR(VLOOKUP(G428,'Vendor Master'!$A$14:$I$213,2,FALSE()),"")</f>
        <v/>
      </c>
      <c r="I428" s="37"/>
      <c r="J428" s="41"/>
      <c r="K428" s="41"/>
      <c r="L428" s="41"/>
      <c r="M428" s="42">
        <f t="shared" si="82"/>
        <v>0</v>
      </c>
      <c r="N428" s="37"/>
      <c r="O428" s="37" t="s">
        <v>370</v>
      </c>
      <c r="P428" s="41"/>
      <c r="Q428" s="42">
        <f t="shared" si="83"/>
        <v>0</v>
      </c>
      <c r="R428" s="42">
        <f>IF(ROW()=14,0,IF(OR(G428="",I428="",D428=""),0,SUMIFS($Q$14:Q427,$G$14:G427,G428,$I$14:I427,I428,$D$14:D427,"&gt;="&amp;DATE(IF(MONTH(D428)&gt;=4,YEAR(D428),YEAR(D428)-1),4,1),$D$14:D427,"&lt;"&amp;DATE(IF(MONTH(D428)&gt;=4,YEAR(D428)+1,YEAR(D428)),4,1))))</f>
        <v>0</v>
      </c>
      <c r="S428" s="42">
        <f t="shared" si="84"/>
        <v>0</v>
      </c>
      <c r="T428" s="42">
        <f>IFERROR(VLOOKUP(I428,'Section Master'!$A$14:$J$100,6,FALSE()),0)</f>
        <v>0</v>
      </c>
      <c r="U428" s="42">
        <f>IFERROR(VLOOKUP(I428,'Section Master'!$A$14:$J$100,7,FALSE()),0)</f>
        <v>0</v>
      </c>
      <c r="V428" s="38" t="str">
        <f>IF(I428="","",IFERROR(IF(VLOOKUP(I428,'Section Master'!$A$14:$J$100,8,FALSE())="Excess over aggregate",IF(S428&gt;U428,"Threshold exceeded","Below threshold"),IF(VLOOKUP(I428,'Section Master'!$A$14:$J$100,8,FALSE())="Single or aggregate gate",IF(OR(Q428&gt;T428,S428&gt;U428),"Threshold exceeded","Below threshold"),IF(VLOOKUP(I428,'Section Master'!$A$14:$J$100,8,FALSE())="Aggregate gate",IF(S428&gt;U428,"Threshold exceeded","Below threshold"),IF(VLOOKUP(I428,'Section Master'!$A$14:$J$100,8,FALSE())="No threshold","Applicable","Manual review")))),"Manual review"))</f>
        <v/>
      </c>
      <c r="W428" s="43">
        <f>IFERROR(VLOOKUP(I428,'Section Master'!$A$14:$J$100,5,FALSE()),0)</f>
        <v>0</v>
      </c>
      <c r="X428" s="44"/>
      <c r="Y428" s="42" t="str">
        <f>IF(I428="","",IF(V428="Below threshold",0,ROUND(IF(IFERROR(VLOOKUP(I428,'Section Master'!$A$14:$J$100,8,FALSE()),"")="Excess over aggregate",MAX(0,S428-MAX(U428,R428)),Q428)*IF(X428&lt;&gt;"",X428,W428),0)))</f>
        <v/>
      </c>
      <c r="Z428" s="39"/>
      <c r="AA428" s="40" t="str">
        <f t="shared" si="85"/>
        <v/>
      </c>
      <c r="AB428" s="39"/>
      <c r="AC428" s="42">
        <f t="shared" si="86"/>
        <v>0</v>
      </c>
      <c r="AD428" s="42">
        <f t="shared" si="87"/>
        <v>0</v>
      </c>
      <c r="AE428" s="42">
        <f t="shared" si="88"/>
        <v>0</v>
      </c>
      <c r="AF428" s="37"/>
      <c r="AG428" s="38" t="str">
        <f t="shared" si="89"/>
        <v/>
      </c>
      <c r="AH428" s="38" t="str">
        <f t="shared" si="90"/>
        <v/>
      </c>
      <c r="AI428" s="37"/>
    </row>
    <row r="429" spans="1:35" ht="14.25" customHeight="1" x14ac:dyDescent="0.25">
      <c r="A429" s="31" t="str">
        <f t="shared" si="78"/>
        <v/>
      </c>
      <c r="B429" s="39"/>
      <c r="C429" s="39"/>
      <c r="D429" s="45" t="str">
        <f t="shared" si="79"/>
        <v/>
      </c>
      <c r="E429" s="31" t="str">
        <f t="shared" si="80"/>
        <v/>
      </c>
      <c r="F429" s="31" t="str">
        <f t="shared" si="81"/>
        <v/>
      </c>
      <c r="G429" s="37"/>
      <c r="H429" s="31" t="str">
        <f>IFERROR(VLOOKUP(G429,'Vendor Master'!$A$14:$I$213,2,FALSE()),"")</f>
        <v/>
      </c>
      <c r="I429" s="37"/>
      <c r="J429" s="41"/>
      <c r="K429" s="41"/>
      <c r="L429" s="41"/>
      <c r="M429" s="33">
        <f t="shared" si="82"/>
        <v>0</v>
      </c>
      <c r="N429" s="37"/>
      <c r="O429" s="37" t="s">
        <v>370</v>
      </c>
      <c r="P429" s="41"/>
      <c r="Q429" s="33">
        <f t="shared" si="83"/>
        <v>0</v>
      </c>
      <c r="R429" s="33">
        <f>IF(ROW()=14,0,IF(OR(G429="",I429="",D429=""),0,SUMIFS($Q$14:Q428,$G$14:G428,G429,$I$14:I428,I429,$D$14:D428,"&gt;="&amp;DATE(IF(MONTH(D429)&gt;=4,YEAR(D429),YEAR(D429)-1),4,1),$D$14:D428,"&lt;"&amp;DATE(IF(MONTH(D429)&gt;=4,YEAR(D429)+1,YEAR(D429)),4,1))))</f>
        <v>0</v>
      </c>
      <c r="S429" s="33">
        <f t="shared" si="84"/>
        <v>0</v>
      </c>
      <c r="T429" s="33">
        <f>IFERROR(VLOOKUP(I429,'Section Master'!$A$14:$J$100,6,FALSE()),0)</f>
        <v>0</v>
      </c>
      <c r="U429" s="33">
        <f>IFERROR(VLOOKUP(I429,'Section Master'!$A$14:$J$100,7,FALSE()),0)</f>
        <v>0</v>
      </c>
      <c r="V429" s="31" t="str">
        <f>IF(I429="","",IFERROR(IF(VLOOKUP(I429,'Section Master'!$A$14:$J$100,8,FALSE())="Excess over aggregate",IF(S429&gt;U429,"Threshold exceeded","Below threshold"),IF(VLOOKUP(I429,'Section Master'!$A$14:$J$100,8,FALSE())="Single or aggregate gate",IF(OR(Q429&gt;T429,S429&gt;U429),"Threshold exceeded","Below threshold"),IF(VLOOKUP(I429,'Section Master'!$A$14:$J$100,8,FALSE())="Aggregate gate",IF(S429&gt;U429,"Threshold exceeded","Below threshold"),IF(VLOOKUP(I429,'Section Master'!$A$14:$J$100,8,FALSE())="No threshold","Applicable","Manual review")))),"Manual review"))</f>
        <v/>
      </c>
      <c r="W429" s="46">
        <f>IFERROR(VLOOKUP(I429,'Section Master'!$A$14:$J$100,5,FALSE()),0)</f>
        <v>0</v>
      </c>
      <c r="X429" s="44"/>
      <c r="Y429" s="33" t="str">
        <f>IF(I429="","",IF(V429="Below threshold",0,ROUND(IF(IFERROR(VLOOKUP(I429,'Section Master'!$A$14:$J$100,8,FALSE()),"")="Excess over aggregate",MAX(0,S429-MAX(U429,R429)),Q429)*IF(X429&lt;&gt;"",X429,W429),0)))</f>
        <v/>
      </c>
      <c r="Z429" s="39"/>
      <c r="AA429" s="45" t="str">
        <f t="shared" si="85"/>
        <v/>
      </c>
      <c r="AB429" s="39"/>
      <c r="AC429" s="33">
        <f t="shared" si="86"/>
        <v>0</v>
      </c>
      <c r="AD429" s="33">
        <f t="shared" si="87"/>
        <v>0</v>
      </c>
      <c r="AE429" s="33">
        <f t="shared" si="88"/>
        <v>0</v>
      </c>
      <c r="AF429" s="37"/>
      <c r="AG429" s="31" t="str">
        <f t="shared" si="89"/>
        <v/>
      </c>
      <c r="AH429" s="31" t="str">
        <f t="shared" si="90"/>
        <v/>
      </c>
      <c r="AI429" s="37"/>
    </row>
    <row r="430" spans="1:35" ht="14.25" customHeight="1" x14ac:dyDescent="0.25">
      <c r="A430" s="38" t="str">
        <f t="shared" si="78"/>
        <v/>
      </c>
      <c r="B430" s="39"/>
      <c r="C430" s="39"/>
      <c r="D430" s="40" t="str">
        <f t="shared" si="79"/>
        <v/>
      </c>
      <c r="E430" s="38" t="str">
        <f t="shared" si="80"/>
        <v/>
      </c>
      <c r="F430" s="38" t="str">
        <f t="shared" si="81"/>
        <v/>
      </c>
      <c r="G430" s="37"/>
      <c r="H430" s="38" t="str">
        <f>IFERROR(VLOOKUP(G430,'Vendor Master'!$A$14:$I$213,2,FALSE()),"")</f>
        <v/>
      </c>
      <c r="I430" s="37"/>
      <c r="J430" s="41"/>
      <c r="K430" s="41"/>
      <c r="L430" s="41"/>
      <c r="M430" s="42">
        <f t="shared" si="82"/>
        <v>0</v>
      </c>
      <c r="N430" s="37"/>
      <c r="O430" s="37" t="s">
        <v>370</v>
      </c>
      <c r="P430" s="41"/>
      <c r="Q430" s="42">
        <f t="shared" si="83"/>
        <v>0</v>
      </c>
      <c r="R430" s="42">
        <f>IF(ROW()=14,0,IF(OR(G430="",I430="",D430=""),0,SUMIFS($Q$14:Q429,$G$14:G429,G430,$I$14:I429,I430,$D$14:D429,"&gt;="&amp;DATE(IF(MONTH(D430)&gt;=4,YEAR(D430),YEAR(D430)-1),4,1),$D$14:D429,"&lt;"&amp;DATE(IF(MONTH(D430)&gt;=4,YEAR(D430)+1,YEAR(D430)),4,1))))</f>
        <v>0</v>
      </c>
      <c r="S430" s="42">
        <f t="shared" si="84"/>
        <v>0</v>
      </c>
      <c r="T430" s="42">
        <f>IFERROR(VLOOKUP(I430,'Section Master'!$A$14:$J$100,6,FALSE()),0)</f>
        <v>0</v>
      </c>
      <c r="U430" s="42">
        <f>IFERROR(VLOOKUP(I430,'Section Master'!$A$14:$J$100,7,FALSE()),0)</f>
        <v>0</v>
      </c>
      <c r="V430" s="38" t="str">
        <f>IF(I430="","",IFERROR(IF(VLOOKUP(I430,'Section Master'!$A$14:$J$100,8,FALSE())="Excess over aggregate",IF(S430&gt;U430,"Threshold exceeded","Below threshold"),IF(VLOOKUP(I430,'Section Master'!$A$14:$J$100,8,FALSE())="Single or aggregate gate",IF(OR(Q430&gt;T430,S430&gt;U430),"Threshold exceeded","Below threshold"),IF(VLOOKUP(I430,'Section Master'!$A$14:$J$100,8,FALSE())="Aggregate gate",IF(S430&gt;U430,"Threshold exceeded","Below threshold"),IF(VLOOKUP(I430,'Section Master'!$A$14:$J$100,8,FALSE())="No threshold","Applicable","Manual review")))),"Manual review"))</f>
        <v/>
      </c>
      <c r="W430" s="43">
        <f>IFERROR(VLOOKUP(I430,'Section Master'!$A$14:$J$100,5,FALSE()),0)</f>
        <v>0</v>
      </c>
      <c r="X430" s="44"/>
      <c r="Y430" s="42" t="str">
        <f>IF(I430="","",IF(V430="Below threshold",0,ROUND(IF(IFERROR(VLOOKUP(I430,'Section Master'!$A$14:$J$100,8,FALSE()),"")="Excess over aggregate",MAX(0,S430-MAX(U430,R430)),Q430)*IF(X430&lt;&gt;"",X430,W430),0)))</f>
        <v/>
      </c>
      <c r="Z430" s="39"/>
      <c r="AA430" s="40" t="str">
        <f t="shared" si="85"/>
        <v/>
      </c>
      <c r="AB430" s="39"/>
      <c r="AC430" s="42">
        <f t="shared" si="86"/>
        <v>0</v>
      </c>
      <c r="AD430" s="42">
        <f t="shared" si="87"/>
        <v>0</v>
      </c>
      <c r="AE430" s="42">
        <f t="shared" si="88"/>
        <v>0</v>
      </c>
      <c r="AF430" s="37"/>
      <c r="AG430" s="38" t="str">
        <f t="shared" si="89"/>
        <v/>
      </c>
      <c r="AH430" s="38" t="str">
        <f t="shared" si="90"/>
        <v/>
      </c>
      <c r="AI430" s="37"/>
    </row>
    <row r="431" spans="1:35" ht="14.25" customHeight="1" x14ac:dyDescent="0.25">
      <c r="A431" s="31" t="str">
        <f t="shared" si="78"/>
        <v/>
      </c>
      <c r="B431" s="39"/>
      <c r="C431" s="39"/>
      <c r="D431" s="45" t="str">
        <f t="shared" si="79"/>
        <v/>
      </c>
      <c r="E431" s="31" t="str">
        <f t="shared" si="80"/>
        <v/>
      </c>
      <c r="F431" s="31" t="str">
        <f t="shared" si="81"/>
        <v/>
      </c>
      <c r="G431" s="37"/>
      <c r="H431" s="31" t="str">
        <f>IFERROR(VLOOKUP(G431,'Vendor Master'!$A$14:$I$213,2,FALSE()),"")</f>
        <v/>
      </c>
      <c r="I431" s="37"/>
      <c r="J431" s="41"/>
      <c r="K431" s="41"/>
      <c r="L431" s="41"/>
      <c r="M431" s="33">
        <f t="shared" si="82"/>
        <v>0</v>
      </c>
      <c r="N431" s="37"/>
      <c r="O431" s="37" t="s">
        <v>370</v>
      </c>
      <c r="P431" s="41"/>
      <c r="Q431" s="33">
        <f t="shared" si="83"/>
        <v>0</v>
      </c>
      <c r="R431" s="33">
        <f>IF(ROW()=14,0,IF(OR(G431="",I431="",D431=""),0,SUMIFS($Q$14:Q430,$G$14:G430,G431,$I$14:I430,I431,$D$14:D430,"&gt;="&amp;DATE(IF(MONTH(D431)&gt;=4,YEAR(D431),YEAR(D431)-1),4,1),$D$14:D430,"&lt;"&amp;DATE(IF(MONTH(D431)&gt;=4,YEAR(D431)+1,YEAR(D431)),4,1))))</f>
        <v>0</v>
      </c>
      <c r="S431" s="33">
        <f t="shared" si="84"/>
        <v>0</v>
      </c>
      <c r="T431" s="33">
        <f>IFERROR(VLOOKUP(I431,'Section Master'!$A$14:$J$100,6,FALSE()),0)</f>
        <v>0</v>
      </c>
      <c r="U431" s="33">
        <f>IFERROR(VLOOKUP(I431,'Section Master'!$A$14:$J$100,7,FALSE()),0)</f>
        <v>0</v>
      </c>
      <c r="V431" s="31" t="str">
        <f>IF(I431="","",IFERROR(IF(VLOOKUP(I431,'Section Master'!$A$14:$J$100,8,FALSE())="Excess over aggregate",IF(S431&gt;U431,"Threshold exceeded","Below threshold"),IF(VLOOKUP(I431,'Section Master'!$A$14:$J$100,8,FALSE())="Single or aggregate gate",IF(OR(Q431&gt;T431,S431&gt;U431),"Threshold exceeded","Below threshold"),IF(VLOOKUP(I431,'Section Master'!$A$14:$J$100,8,FALSE())="Aggregate gate",IF(S431&gt;U431,"Threshold exceeded","Below threshold"),IF(VLOOKUP(I431,'Section Master'!$A$14:$J$100,8,FALSE())="No threshold","Applicable","Manual review")))),"Manual review"))</f>
        <v/>
      </c>
      <c r="W431" s="46">
        <f>IFERROR(VLOOKUP(I431,'Section Master'!$A$14:$J$100,5,FALSE()),0)</f>
        <v>0</v>
      </c>
      <c r="X431" s="44"/>
      <c r="Y431" s="33" t="str">
        <f>IF(I431="","",IF(V431="Below threshold",0,ROUND(IF(IFERROR(VLOOKUP(I431,'Section Master'!$A$14:$J$100,8,FALSE()),"")="Excess over aggregate",MAX(0,S431-MAX(U431,R431)),Q431)*IF(X431&lt;&gt;"",X431,W431),0)))</f>
        <v/>
      </c>
      <c r="Z431" s="39"/>
      <c r="AA431" s="45" t="str">
        <f t="shared" si="85"/>
        <v/>
      </c>
      <c r="AB431" s="39"/>
      <c r="AC431" s="33">
        <f t="shared" si="86"/>
        <v>0</v>
      </c>
      <c r="AD431" s="33">
        <f t="shared" si="87"/>
        <v>0</v>
      </c>
      <c r="AE431" s="33">
        <f t="shared" si="88"/>
        <v>0</v>
      </c>
      <c r="AF431" s="37"/>
      <c r="AG431" s="31" t="str">
        <f t="shared" si="89"/>
        <v/>
      </c>
      <c r="AH431" s="31" t="str">
        <f t="shared" si="90"/>
        <v/>
      </c>
      <c r="AI431" s="37"/>
    </row>
    <row r="432" spans="1:35" ht="14.25" customHeight="1" x14ac:dyDescent="0.25">
      <c r="A432" s="38" t="str">
        <f t="shared" si="78"/>
        <v/>
      </c>
      <c r="B432" s="39"/>
      <c r="C432" s="39"/>
      <c r="D432" s="40" t="str">
        <f t="shared" si="79"/>
        <v/>
      </c>
      <c r="E432" s="38" t="str">
        <f t="shared" si="80"/>
        <v/>
      </c>
      <c r="F432" s="38" t="str">
        <f t="shared" si="81"/>
        <v/>
      </c>
      <c r="G432" s="37"/>
      <c r="H432" s="38" t="str">
        <f>IFERROR(VLOOKUP(G432,'Vendor Master'!$A$14:$I$213,2,FALSE()),"")</f>
        <v/>
      </c>
      <c r="I432" s="37"/>
      <c r="J432" s="41"/>
      <c r="K432" s="41"/>
      <c r="L432" s="41"/>
      <c r="M432" s="42">
        <f t="shared" si="82"/>
        <v>0</v>
      </c>
      <c r="N432" s="37"/>
      <c r="O432" s="37" t="s">
        <v>370</v>
      </c>
      <c r="P432" s="41"/>
      <c r="Q432" s="42">
        <f t="shared" si="83"/>
        <v>0</v>
      </c>
      <c r="R432" s="42">
        <f>IF(ROW()=14,0,IF(OR(G432="",I432="",D432=""),0,SUMIFS($Q$14:Q431,$G$14:G431,G432,$I$14:I431,I432,$D$14:D431,"&gt;="&amp;DATE(IF(MONTH(D432)&gt;=4,YEAR(D432),YEAR(D432)-1),4,1),$D$14:D431,"&lt;"&amp;DATE(IF(MONTH(D432)&gt;=4,YEAR(D432)+1,YEAR(D432)),4,1))))</f>
        <v>0</v>
      </c>
      <c r="S432" s="42">
        <f t="shared" si="84"/>
        <v>0</v>
      </c>
      <c r="T432" s="42">
        <f>IFERROR(VLOOKUP(I432,'Section Master'!$A$14:$J$100,6,FALSE()),0)</f>
        <v>0</v>
      </c>
      <c r="U432" s="42">
        <f>IFERROR(VLOOKUP(I432,'Section Master'!$A$14:$J$100,7,FALSE()),0)</f>
        <v>0</v>
      </c>
      <c r="V432" s="38" t="str">
        <f>IF(I432="","",IFERROR(IF(VLOOKUP(I432,'Section Master'!$A$14:$J$100,8,FALSE())="Excess over aggregate",IF(S432&gt;U432,"Threshold exceeded","Below threshold"),IF(VLOOKUP(I432,'Section Master'!$A$14:$J$100,8,FALSE())="Single or aggregate gate",IF(OR(Q432&gt;T432,S432&gt;U432),"Threshold exceeded","Below threshold"),IF(VLOOKUP(I432,'Section Master'!$A$14:$J$100,8,FALSE())="Aggregate gate",IF(S432&gt;U432,"Threshold exceeded","Below threshold"),IF(VLOOKUP(I432,'Section Master'!$A$14:$J$100,8,FALSE())="No threshold","Applicable","Manual review")))),"Manual review"))</f>
        <v/>
      </c>
      <c r="W432" s="43">
        <f>IFERROR(VLOOKUP(I432,'Section Master'!$A$14:$J$100,5,FALSE()),0)</f>
        <v>0</v>
      </c>
      <c r="X432" s="44"/>
      <c r="Y432" s="42" t="str">
        <f>IF(I432="","",IF(V432="Below threshold",0,ROUND(IF(IFERROR(VLOOKUP(I432,'Section Master'!$A$14:$J$100,8,FALSE()),"")="Excess over aggregate",MAX(0,S432-MAX(U432,R432)),Q432)*IF(X432&lt;&gt;"",X432,W432),0)))</f>
        <v/>
      </c>
      <c r="Z432" s="39"/>
      <c r="AA432" s="40" t="str">
        <f t="shared" si="85"/>
        <v/>
      </c>
      <c r="AB432" s="39"/>
      <c r="AC432" s="42">
        <f t="shared" si="86"/>
        <v>0</v>
      </c>
      <c r="AD432" s="42">
        <f t="shared" si="87"/>
        <v>0</v>
      </c>
      <c r="AE432" s="42">
        <f t="shared" si="88"/>
        <v>0</v>
      </c>
      <c r="AF432" s="37"/>
      <c r="AG432" s="38" t="str">
        <f t="shared" si="89"/>
        <v/>
      </c>
      <c r="AH432" s="38" t="str">
        <f t="shared" si="90"/>
        <v/>
      </c>
      <c r="AI432" s="37"/>
    </row>
    <row r="433" spans="1:35" ht="14.25" customHeight="1" x14ac:dyDescent="0.25">
      <c r="A433" s="31" t="str">
        <f t="shared" si="78"/>
        <v/>
      </c>
      <c r="B433" s="39"/>
      <c r="C433" s="39"/>
      <c r="D433" s="45" t="str">
        <f t="shared" si="79"/>
        <v/>
      </c>
      <c r="E433" s="31" t="str">
        <f t="shared" si="80"/>
        <v/>
      </c>
      <c r="F433" s="31" t="str">
        <f t="shared" si="81"/>
        <v/>
      </c>
      <c r="G433" s="37"/>
      <c r="H433" s="31" t="str">
        <f>IFERROR(VLOOKUP(G433,'Vendor Master'!$A$14:$I$213,2,FALSE()),"")</f>
        <v/>
      </c>
      <c r="I433" s="37"/>
      <c r="J433" s="41"/>
      <c r="K433" s="41"/>
      <c r="L433" s="41"/>
      <c r="M433" s="33">
        <f t="shared" si="82"/>
        <v>0</v>
      </c>
      <c r="N433" s="37"/>
      <c r="O433" s="37" t="s">
        <v>370</v>
      </c>
      <c r="P433" s="41"/>
      <c r="Q433" s="33">
        <f t="shared" si="83"/>
        <v>0</v>
      </c>
      <c r="R433" s="33">
        <f>IF(ROW()=14,0,IF(OR(G433="",I433="",D433=""),0,SUMIFS($Q$14:Q432,$G$14:G432,G433,$I$14:I432,I433,$D$14:D432,"&gt;="&amp;DATE(IF(MONTH(D433)&gt;=4,YEAR(D433),YEAR(D433)-1),4,1),$D$14:D432,"&lt;"&amp;DATE(IF(MONTH(D433)&gt;=4,YEAR(D433)+1,YEAR(D433)),4,1))))</f>
        <v>0</v>
      </c>
      <c r="S433" s="33">
        <f t="shared" si="84"/>
        <v>0</v>
      </c>
      <c r="T433" s="33">
        <f>IFERROR(VLOOKUP(I433,'Section Master'!$A$14:$J$100,6,FALSE()),0)</f>
        <v>0</v>
      </c>
      <c r="U433" s="33">
        <f>IFERROR(VLOOKUP(I433,'Section Master'!$A$14:$J$100,7,FALSE()),0)</f>
        <v>0</v>
      </c>
      <c r="V433" s="31" t="str">
        <f>IF(I433="","",IFERROR(IF(VLOOKUP(I433,'Section Master'!$A$14:$J$100,8,FALSE())="Excess over aggregate",IF(S433&gt;U433,"Threshold exceeded","Below threshold"),IF(VLOOKUP(I433,'Section Master'!$A$14:$J$100,8,FALSE())="Single or aggregate gate",IF(OR(Q433&gt;T433,S433&gt;U433),"Threshold exceeded","Below threshold"),IF(VLOOKUP(I433,'Section Master'!$A$14:$J$100,8,FALSE())="Aggregate gate",IF(S433&gt;U433,"Threshold exceeded","Below threshold"),IF(VLOOKUP(I433,'Section Master'!$A$14:$J$100,8,FALSE())="No threshold","Applicable","Manual review")))),"Manual review"))</f>
        <v/>
      </c>
      <c r="W433" s="46">
        <f>IFERROR(VLOOKUP(I433,'Section Master'!$A$14:$J$100,5,FALSE()),0)</f>
        <v>0</v>
      </c>
      <c r="X433" s="44"/>
      <c r="Y433" s="33" t="str">
        <f>IF(I433="","",IF(V433="Below threshold",0,ROUND(IF(IFERROR(VLOOKUP(I433,'Section Master'!$A$14:$J$100,8,FALSE()),"")="Excess over aggregate",MAX(0,S433-MAX(U433,R433)),Q433)*IF(X433&lt;&gt;"",X433,W433),0)))</f>
        <v/>
      </c>
      <c r="Z433" s="39"/>
      <c r="AA433" s="45" t="str">
        <f t="shared" si="85"/>
        <v/>
      </c>
      <c r="AB433" s="39"/>
      <c r="AC433" s="33">
        <f t="shared" si="86"/>
        <v>0</v>
      </c>
      <c r="AD433" s="33">
        <f t="shared" si="87"/>
        <v>0</v>
      </c>
      <c r="AE433" s="33">
        <f t="shared" si="88"/>
        <v>0</v>
      </c>
      <c r="AF433" s="37"/>
      <c r="AG433" s="31" t="str">
        <f t="shared" si="89"/>
        <v/>
      </c>
      <c r="AH433" s="31" t="str">
        <f t="shared" si="90"/>
        <v/>
      </c>
      <c r="AI433" s="37"/>
    </row>
    <row r="434" spans="1:35" ht="14.25" customHeight="1" x14ac:dyDescent="0.25">
      <c r="A434" s="38" t="str">
        <f t="shared" si="78"/>
        <v/>
      </c>
      <c r="B434" s="39"/>
      <c r="C434" s="39"/>
      <c r="D434" s="40" t="str">
        <f t="shared" si="79"/>
        <v/>
      </c>
      <c r="E434" s="38" t="str">
        <f t="shared" si="80"/>
        <v/>
      </c>
      <c r="F434" s="38" t="str">
        <f t="shared" si="81"/>
        <v/>
      </c>
      <c r="G434" s="37"/>
      <c r="H434" s="38" t="str">
        <f>IFERROR(VLOOKUP(G434,'Vendor Master'!$A$14:$I$213,2,FALSE()),"")</f>
        <v/>
      </c>
      <c r="I434" s="37"/>
      <c r="J434" s="41"/>
      <c r="K434" s="41"/>
      <c r="L434" s="41"/>
      <c r="M434" s="42">
        <f t="shared" si="82"/>
        <v>0</v>
      </c>
      <c r="N434" s="37"/>
      <c r="O434" s="37" t="s">
        <v>370</v>
      </c>
      <c r="P434" s="41"/>
      <c r="Q434" s="42">
        <f t="shared" si="83"/>
        <v>0</v>
      </c>
      <c r="R434" s="42">
        <f>IF(ROW()=14,0,IF(OR(G434="",I434="",D434=""),0,SUMIFS($Q$14:Q433,$G$14:G433,G434,$I$14:I433,I434,$D$14:D433,"&gt;="&amp;DATE(IF(MONTH(D434)&gt;=4,YEAR(D434),YEAR(D434)-1),4,1),$D$14:D433,"&lt;"&amp;DATE(IF(MONTH(D434)&gt;=4,YEAR(D434)+1,YEAR(D434)),4,1))))</f>
        <v>0</v>
      </c>
      <c r="S434" s="42">
        <f t="shared" si="84"/>
        <v>0</v>
      </c>
      <c r="T434" s="42">
        <f>IFERROR(VLOOKUP(I434,'Section Master'!$A$14:$J$100,6,FALSE()),0)</f>
        <v>0</v>
      </c>
      <c r="U434" s="42">
        <f>IFERROR(VLOOKUP(I434,'Section Master'!$A$14:$J$100,7,FALSE()),0)</f>
        <v>0</v>
      </c>
      <c r="V434" s="38" t="str">
        <f>IF(I434="","",IFERROR(IF(VLOOKUP(I434,'Section Master'!$A$14:$J$100,8,FALSE())="Excess over aggregate",IF(S434&gt;U434,"Threshold exceeded","Below threshold"),IF(VLOOKUP(I434,'Section Master'!$A$14:$J$100,8,FALSE())="Single or aggregate gate",IF(OR(Q434&gt;T434,S434&gt;U434),"Threshold exceeded","Below threshold"),IF(VLOOKUP(I434,'Section Master'!$A$14:$J$100,8,FALSE())="Aggregate gate",IF(S434&gt;U434,"Threshold exceeded","Below threshold"),IF(VLOOKUP(I434,'Section Master'!$A$14:$J$100,8,FALSE())="No threshold","Applicable","Manual review")))),"Manual review"))</f>
        <v/>
      </c>
      <c r="W434" s="43">
        <f>IFERROR(VLOOKUP(I434,'Section Master'!$A$14:$J$100,5,FALSE()),0)</f>
        <v>0</v>
      </c>
      <c r="X434" s="44"/>
      <c r="Y434" s="42" t="str">
        <f>IF(I434="","",IF(V434="Below threshold",0,ROUND(IF(IFERROR(VLOOKUP(I434,'Section Master'!$A$14:$J$100,8,FALSE()),"")="Excess over aggregate",MAX(0,S434-MAX(U434,R434)),Q434)*IF(X434&lt;&gt;"",X434,W434),0)))</f>
        <v/>
      </c>
      <c r="Z434" s="39"/>
      <c r="AA434" s="40" t="str">
        <f t="shared" si="85"/>
        <v/>
      </c>
      <c r="AB434" s="39"/>
      <c r="AC434" s="42">
        <f t="shared" si="86"/>
        <v>0</v>
      </c>
      <c r="AD434" s="42">
        <f t="shared" si="87"/>
        <v>0</v>
      </c>
      <c r="AE434" s="42">
        <f t="shared" si="88"/>
        <v>0</v>
      </c>
      <c r="AF434" s="37"/>
      <c r="AG434" s="38" t="str">
        <f t="shared" si="89"/>
        <v/>
      </c>
      <c r="AH434" s="38" t="str">
        <f t="shared" si="90"/>
        <v/>
      </c>
      <c r="AI434" s="37"/>
    </row>
    <row r="435" spans="1:35" ht="14.25" customHeight="1" x14ac:dyDescent="0.25">
      <c r="A435" s="31" t="str">
        <f t="shared" si="78"/>
        <v/>
      </c>
      <c r="B435" s="39"/>
      <c r="C435" s="39"/>
      <c r="D435" s="45" t="str">
        <f t="shared" si="79"/>
        <v/>
      </c>
      <c r="E435" s="31" t="str">
        <f t="shared" si="80"/>
        <v/>
      </c>
      <c r="F435" s="31" t="str">
        <f t="shared" si="81"/>
        <v/>
      </c>
      <c r="G435" s="37"/>
      <c r="H435" s="31" t="str">
        <f>IFERROR(VLOOKUP(G435,'Vendor Master'!$A$14:$I$213,2,FALSE()),"")</f>
        <v/>
      </c>
      <c r="I435" s="37"/>
      <c r="J435" s="41"/>
      <c r="K435" s="41"/>
      <c r="L435" s="41"/>
      <c r="M435" s="33">
        <f t="shared" si="82"/>
        <v>0</v>
      </c>
      <c r="N435" s="37"/>
      <c r="O435" s="37" t="s">
        <v>370</v>
      </c>
      <c r="P435" s="41"/>
      <c r="Q435" s="33">
        <f t="shared" si="83"/>
        <v>0</v>
      </c>
      <c r="R435" s="33">
        <f>IF(ROW()=14,0,IF(OR(G435="",I435="",D435=""),0,SUMIFS($Q$14:Q434,$G$14:G434,G435,$I$14:I434,I435,$D$14:D434,"&gt;="&amp;DATE(IF(MONTH(D435)&gt;=4,YEAR(D435),YEAR(D435)-1),4,1),$D$14:D434,"&lt;"&amp;DATE(IF(MONTH(D435)&gt;=4,YEAR(D435)+1,YEAR(D435)),4,1))))</f>
        <v>0</v>
      </c>
      <c r="S435" s="33">
        <f t="shared" si="84"/>
        <v>0</v>
      </c>
      <c r="T435" s="33">
        <f>IFERROR(VLOOKUP(I435,'Section Master'!$A$14:$J$100,6,FALSE()),0)</f>
        <v>0</v>
      </c>
      <c r="U435" s="33">
        <f>IFERROR(VLOOKUP(I435,'Section Master'!$A$14:$J$100,7,FALSE()),0)</f>
        <v>0</v>
      </c>
      <c r="V435" s="31" t="str">
        <f>IF(I435="","",IFERROR(IF(VLOOKUP(I435,'Section Master'!$A$14:$J$100,8,FALSE())="Excess over aggregate",IF(S435&gt;U435,"Threshold exceeded","Below threshold"),IF(VLOOKUP(I435,'Section Master'!$A$14:$J$100,8,FALSE())="Single or aggregate gate",IF(OR(Q435&gt;T435,S435&gt;U435),"Threshold exceeded","Below threshold"),IF(VLOOKUP(I435,'Section Master'!$A$14:$J$100,8,FALSE())="Aggregate gate",IF(S435&gt;U435,"Threshold exceeded","Below threshold"),IF(VLOOKUP(I435,'Section Master'!$A$14:$J$100,8,FALSE())="No threshold","Applicable","Manual review")))),"Manual review"))</f>
        <v/>
      </c>
      <c r="W435" s="46">
        <f>IFERROR(VLOOKUP(I435,'Section Master'!$A$14:$J$100,5,FALSE()),0)</f>
        <v>0</v>
      </c>
      <c r="X435" s="44"/>
      <c r="Y435" s="33" t="str">
        <f>IF(I435="","",IF(V435="Below threshold",0,ROUND(IF(IFERROR(VLOOKUP(I435,'Section Master'!$A$14:$J$100,8,FALSE()),"")="Excess over aggregate",MAX(0,S435-MAX(U435,R435)),Q435)*IF(X435&lt;&gt;"",X435,W435),0)))</f>
        <v/>
      </c>
      <c r="Z435" s="39"/>
      <c r="AA435" s="45" t="str">
        <f t="shared" si="85"/>
        <v/>
      </c>
      <c r="AB435" s="39"/>
      <c r="AC435" s="33">
        <f t="shared" si="86"/>
        <v>0</v>
      </c>
      <c r="AD435" s="33">
        <f t="shared" si="87"/>
        <v>0</v>
      </c>
      <c r="AE435" s="33">
        <f t="shared" si="88"/>
        <v>0</v>
      </c>
      <c r="AF435" s="37"/>
      <c r="AG435" s="31" t="str">
        <f t="shared" si="89"/>
        <v/>
      </c>
      <c r="AH435" s="31" t="str">
        <f t="shared" si="90"/>
        <v/>
      </c>
      <c r="AI435" s="37"/>
    </row>
    <row r="436" spans="1:35" ht="14.25" customHeight="1" x14ac:dyDescent="0.25">
      <c r="A436" s="38" t="str">
        <f t="shared" si="78"/>
        <v/>
      </c>
      <c r="B436" s="39"/>
      <c r="C436" s="39"/>
      <c r="D436" s="40" t="str">
        <f t="shared" si="79"/>
        <v/>
      </c>
      <c r="E436" s="38" t="str">
        <f t="shared" si="80"/>
        <v/>
      </c>
      <c r="F436" s="38" t="str">
        <f t="shared" si="81"/>
        <v/>
      </c>
      <c r="G436" s="37"/>
      <c r="H436" s="38" t="str">
        <f>IFERROR(VLOOKUP(G436,'Vendor Master'!$A$14:$I$213,2,FALSE()),"")</f>
        <v/>
      </c>
      <c r="I436" s="37"/>
      <c r="J436" s="41"/>
      <c r="K436" s="41"/>
      <c r="L436" s="41"/>
      <c r="M436" s="42">
        <f t="shared" si="82"/>
        <v>0</v>
      </c>
      <c r="N436" s="37"/>
      <c r="O436" s="37" t="s">
        <v>370</v>
      </c>
      <c r="P436" s="41"/>
      <c r="Q436" s="42">
        <f t="shared" si="83"/>
        <v>0</v>
      </c>
      <c r="R436" s="42">
        <f>IF(ROW()=14,0,IF(OR(G436="",I436="",D436=""),0,SUMIFS($Q$14:Q435,$G$14:G435,G436,$I$14:I435,I436,$D$14:D435,"&gt;="&amp;DATE(IF(MONTH(D436)&gt;=4,YEAR(D436),YEAR(D436)-1),4,1),$D$14:D435,"&lt;"&amp;DATE(IF(MONTH(D436)&gt;=4,YEAR(D436)+1,YEAR(D436)),4,1))))</f>
        <v>0</v>
      </c>
      <c r="S436" s="42">
        <f t="shared" si="84"/>
        <v>0</v>
      </c>
      <c r="T436" s="42">
        <f>IFERROR(VLOOKUP(I436,'Section Master'!$A$14:$J$100,6,FALSE()),0)</f>
        <v>0</v>
      </c>
      <c r="U436" s="42">
        <f>IFERROR(VLOOKUP(I436,'Section Master'!$A$14:$J$100,7,FALSE()),0)</f>
        <v>0</v>
      </c>
      <c r="V436" s="38" t="str">
        <f>IF(I436="","",IFERROR(IF(VLOOKUP(I436,'Section Master'!$A$14:$J$100,8,FALSE())="Excess over aggregate",IF(S436&gt;U436,"Threshold exceeded","Below threshold"),IF(VLOOKUP(I436,'Section Master'!$A$14:$J$100,8,FALSE())="Single or aggregate gate",IF(OR(Q436&gt;T436,S436&gt;U436),"Threshold exceeded","Below threshold"),IF(VLOOKUP(I436,'Section Master'!$A$14:$J$100,8,FALSE())="Aggregate gate",IF(S436&gt;U436,"Threshold exceeded","Below threshold"),IF(VLOOKUP(I436,'Section Master'!$A$14:$J$100,8,FALSE())="No threshold","Applicable","Manual review")))),"Manual review"))</f>
        <v/>
      </c>
      <c r="W436" s="43">
        <f>IFERROR(VLOOKUP(I436,'Section Master'!$A$14:$J$100,5,FALSE()),0)</f>
        <v>0</v>
      </c>
      <c r="X436" s="44"/>
      <c r="Y436" s="42" t="str">
        <f>IF(I436="","",IF(V436="Below threshold",0,ROUND(IF(IFERROR(VLOOKUP(I436,'Section Master'!$A$14:$J$100,8,FALSE()),"")="Excess over aggregate",MAX(0,S436-MAX(U436,R436)),Q436)*IF(X436&lt;&gt;"",X436,W436),0)))</f>
        <v/>
      </c>
      <c r="Z436" s="39"/>
      <c r="AA436" s="40" t="str">
        <f t="shared" si="85"/>
        <v/>
      </c>
      <c r="AB436" s="39"/>
      <c r="AC436" s="42">
        <f t="shared" si="86"/>
        <v>0</v>
      </c>
      <c r="AD436" s="42">
        <f t="shared" si="87"/>
        <v>0</v>
      </c>
      <c r="AE436" s="42">
        <f t="shared" si="88"/>
        <v>0</v>
      </c>
      <c r="AF436" s="37"/>
      <c r="AG436" s="38" t="str">
        <f t="shared" si="89"/>
        <v/>
      </c>
      <c r="AH436" s="38" t="str">
        <f t="shared" si="90"/>
        <v/>
      </c>
      <c r="AI436" s="37"/>
    </row>
    <row r="437" spans="1:35" ht="14.25" customHeight="1" x14ac:dyDescent="0.25">
      <c r="A437" s="31" t="str">
        <f t="shared" si="78"/>
        <v/>
      </c>
      <c r="B437" s="39"/>
      <c r="C437" s="39"/>
      <c r="D437" s="45" t="str">
        <f t="shared" si="79"/>
        <v/>
      </c>
      <c r="E437" s="31" t="str">
        <f t="shared" si="80"/>
        <v/>
      </c>
      <c r="F437" s="31" t="str">
        <f t="shared" si="81"/>
        <v/>
      </c>
      <c r="G437" s="37"/>
      <c r="H437" s="31" t="str">
        <f>IFERROR(VLOOKUP(G437,'Vendor Master'!$A$14:$I$213,2,FALSE()),"")</f>
        <v/>
      </c>
      <c r="I437" s="37"/>
      <c r="J437" s="41"/>
      <c r="K437" s="41"/>
      <c r="L437" s="41"/>
      <c r="M437" s="33">
        <f t="shared" si="82"/>
        <v>0</v>
      </c>
      <c r="N437" s="37"/>
      <c r="O437" s="37" t="s">
        <v>370</v>
      </c>
      <c r="P437" s="41"/>
      <c r="Q437" s="33">
        <f t="shared" si="83"/>
        <v>0</v>
      </c>
      <c r="R437" s="33">
        <f>IF(ROW()=14,0,IF(OR(G437="",I437="",D437=""),0,SUMIFS($Q$14:Q436,$G$14:G436,G437,$I$14:I436,I437,$D$14:D436,"&gt;="&amp;DATE(IF(MONTH(D437)&gt;=4,YEAR(D437),YEAR(D437)-1),4,1),$D$14:D436,"&lt;"&amp;DATE(IF(MONTH(D437)&gt;=4,YEAR(D437)+1,YEAR(D437)),4,1))))</f>
        <v>0</v>
      </c>
      <c r="S437" s="33">
        <f t="shared" si="84"/>
        <v>0</v>
      </c>
      <c r="T437" s="33">
        <f>IFERROR(VLOOKUP(I437,'Section Master'!$A$14:$J$100,6,FALSE()),0)</f>
        <v>0</v>
      </c>
      <c r="U437" s="33">
        <f>IFERROR(VLOOKUP(I437,'Section Master'!$A$14:$J$100,7,FALSE()),0)</f>
        <v>0</v>
      </c>
      <c r="V437" s="31" t="str">
        <f>IF(I437="","",IFERROR(IF(VLOOKUP(I437,'Section Master'!$A$14:$J$100,8,FALSE())="Excess over aggregate",IF(S437&gt;U437,"Threshold exceeded","Below threshold"),IF(VLOOKUP(I437,'Section Master'!$A$14:$J$100,8,FALSE())="Single or aggregate gate",IF(OR(Q437&gt;T437,S437&gt;U437),"Threshold exceeded","Below threshold"),IF(VLOOKUP(I437,'Section Master'!$A$14:$J$100,8,FALSE())="Aggregate gate",IF(S437&gt;U437,"Threshold exceeded","Below threshold"),IF(VLOOKUP(I437,'Section Master'!$A$14:$J$100,8,FALSE())="No threshold","Applicable","Manual review")))),"Manual review"))</f>
        <v/>
      </c>
      <c r="W437" s="46">
        <f>IFERROR(VLOOKUP(I437,'Section Master'!$A$14:$J$100,5,FALSE()),0)</f>
        <v>0</v>
      </c>
      <c r="X437" s="44"/>
      <c r="Y437" s="33" t="str">
        <f>IF(I437="","",IF(V437="Below threshold",0,ROUND(IF(IFERROR(VLOOKUP(I437,'Section Master'!$A$14:$J$100,8,FALSE()),"")="Excess over aggregate",MAX(0,S437-MAX(U437,R437)),Q437)*IF(X437&lt;&gt;"",X437,W437),0)))</f>
        <v/>
      </c>
      <c r="Z437" s="39"/>
      <c r="AA437" s="45" t="str">
        <f t="shared" si="85"/>
        <v/>
      </c>
      <c r="AB437" s="39"/>
      <c r="AC437" s="33">
        <f t="shared" si="86"/>
        <v>0</v>
      </c>
      <c r="AD437" s="33">
        <f t="shared" si="87"/>
        <v>0</v>
      </c>
      <c r="AE437" s="33">
        <f t="shared" si="88"/>
        <v>0</v>
      </c>
      <c r="AF437" s="37"/>
      <c r="AG437" s="31" t="str">
        <f t="shared" si="89"/>
        <v/>
      </c>
      <c r="AH437" s="31" t="str">
        <f t="shared" si="90"/>
        <v/>
      </c>
      <c r="AI437" s="37"/>
    </row>
    <row r="438" spans="1:35" ht="14.25" customHeight="1" x14ac:dyDescent="0.25">
      <c r="A438" s="38" t="str">
        <f t="shared" si="78"/>
        <v/>
      </c>
      <c r="B438" s="39"/>
      <c r="C438" s="39"/>
      <c r="D438" s="40" t="str">
        <f t="shared" si="79"/>
        <v/>
      </c>
      <c r="E438" s="38" t="str">
        <f t="shared" si="80"/>
        <v/>
      </c>
      <c r="F438" s="38" t="str">
        <f t="shared" si="81"/>
        <v/>
      </c>
      <c r="G438" s="37"/>
      <c r="H438" s="38" t="str">
        <f>IFERROR(VLOOKUP(G438,'Vendor Master'!$A$14:$I$213,2,FALSE()),"")</f>
        <v/>
      </c>
      <c r="I438" s="37"/>
      <c r="J438" s="41"/>
      <c r="K438" s="41"/>
      <c r="L438" s="41"/>
      <c r="M438" s="42">
        <f t="shared" si="82"/>
        <v>0</v>
      </c>
      <c r="N438" s="37"/>
      <c r="O438" s="37" t="s">
        <v>370</v>
      </c>
      <c r="P438" s="41"/>
      <c r="Q438" s="42">
        <f t="shared" si="83"/>
        <v>0</v>
      </c>
      <c r="R438" s="42">
        <f>IF(ROW()=14,0,IF(OR(G438="",I438="",D438=""),0,SUMIFS($Q$14:Q437,$G$14:G437,G438,$I$14:I437,I438,$D$14:D437,"&gt;="&amp;DATE(IF(MONTH(D438)&gt;=4,YEAR(D438),YEAR(D438)-1),4,1),$D$14:D437,"&lt;"&amp;DATE(IF(MONTH(D438)&gt;=4,YEAR(D438)+1,YEAR(D438)),4,1))))</f>
        <v>0</v>
      </c>
      <c r="S438" s="42">
        <f t="shared" si="84"/>
        <v>0</v>
      </c>
      <c r="T438" s="42">
        <f>IFERROR(VLOOKUP(I438,'Section Master'!$A$14:$J$100,6,FALSE()),0)</f>
        <v>0</v>
      </c>
      <c r="U438" s="42">
        <f>IFERROR(VLOOKUP(I438,'Section Master'!$A$14:$J$100,7,FALSE()),0)</f>
        <v>0</v>
      </c>
      <c r="V438" s="38" t="str">
        <f>IF(I438="","",IFERROR(IF(VLOOKUP(I438,'Section Master'!$A$14:$J$100,8,FALSE())="Excess over aggregate",IF(S438&gt;U438,"Threshold exceeded","Below threshold"),IF(VLOOKUP(I438,'Section Master'!$A$14:$J$100,8,FALSE())="Single or aggregate gate",IF(OR(Q438&gt;T438,S438&gt;U438),"Threshold exceeded","Below threshold"),IF(VLOOKUP(I438,'Section Master'!$A$14:$J$100,8,FALSE())="Aggregate gate",IF(S438&gt;U438,"Threshold exceeded","Below threshold"),IF(VLOOKUP(I438,'Section Master'!$A$14:$J$100,8,FALSE())="No threshold","Applicable","Manual review")))),"Manual review"))</f>
        <v/>
      </c>
      <c r="W438" s="43">
        <f>IFERROR(VLOOKUP(I438,'Section Master'!$A$14:$J$100,5,FALSE()),0)</f>
        <v>0</v>
      </c>
      <c r="X438" s="44"/>
      <c r="Y438" s="42" t="str">
        <f>IF(I438="","",IF(V438="Below threshold",0,ROUND(IF(IFERROR(VLOOKUP(I438,'Section Master'!$A$14:$J$100,8,FALSE()),"")="Excess over aggregate",MAX(0,S438-MAX(U438,R438)),Q438)*IF(X438&lt;&gt;"",X438,W438),0)))</f>
        <v/>
      </c>
      <c r="Z438" s="39"/>
      <c r="AA438" s="40" t="str">
        <f t="shared" si="85"/>
        <v/>
      </c>
      <c r="AB438" s="39"/>
      <c r="AC438" s="42">
        <f t="shared" si="86"/>
        <v>0</v>
      </c>
      <c r="AD438" s="42">
        <f t="shared" si="87"/>
        <v>0</v>
      </c>
      <c r="AE438" s="42">
        <f t="shared" si="88"/>
        <v>0</v>
      </c>
      <c r="AF438" s="37"/>
      <c r="AG438" s="38" t="str">
        <f t="shared" si="89"/>
        <v/>
      </c>
      <c r="AH438" s="38" t="str">
        <f t="shared" si="90"/>
        <v/>
      </c>
      <c r="AI438" s="37"/>
    </row>
    <row r="439" spans="1:35" ht="14.25" customHeight="1" x14ac:dyDescent="0.25">
      <c r="A439" s="31" t="str">
        <f t="shared" si="78"/>
        <v/>
      </c>
      <c r="B439" s="39"/>
      <c r="C439" s="39"/>
      <c r="D439" s="45" t="str">
        <f t="shared" si="79"/>
        <v/>
      </c>
      <c r="E439" s="31" t="str">
        <f t="shared" si="80"/>
        <v/>
      </c>
      <c r="F439" s="31" t="str">
        <f t="shared" si="81"/>
        <v/>
      </c>
      <c r="G439" s="37"/>
      <c r="H439" s="31" t="str">
        <f>IFERROR(VLOOKUP(G439,'Vendor Master'!$A$14:$I$213,2,FALSE()),"")</f>
        <v/>
      </c>
      <c r="I439" s="37"/>
      <c r="J439" s="41"/>
      <c r="K439" s="41"/>
      <c r="L439" s="41"/>
      <c r="M439" s="33">
        <f t="shared" si="82"/>
        <v>0</v>
      </c>
      <c r="N439" s="37"/>
      <c r="O439" s="37" t="s">
        <v>370</v>
      </c>
      <c r="P439" s="41"/>
      <c r="Q439" s="33">
        <f t="shared" si="83"/>
        <v>0</v>
      </c>
      <c r="R439" s="33">
        <f>IF(ROW()=14,0,IF(OR(G439="",I439="",D439=""),0,SUMIFS($Q$14:Q438,$G$14:G438,G439,$I$14:I438,I439,$D$14:D438,"&gt;="&amp;DATE(IF(MONTH(D439)&gt;=4,YEAR(D439),YEAR(D439)-1),4,1),$D$14:D438,"&lt;"&amp;DATE(IF(MONTH(D439)&gt;=4,YEAR(D439)+1,YEAR(D439)),4,1))))</f>
        <v>0</v>
      </c>
      <c r="S439" s="33">
        <f t="shared" si="84"/>
        <v>0</v>
      </c>
      <c r="T439" s="33">
        <f>IFERROR(VLOOKUP(I439,'Section Master'!$A$14:$J$100,6,FALSE()),0)</f>
        <v>0</v>
      </c>
      <c r="U439" s="33">
        <f>IFERROR(VLOOKUP(I439,'Section Master'!$A$14:$J$100,7,FALSE()),0)</f>
        <v>0</v>
      </c>
      <c r="V439" s="31" t="str">
        <f>IF(I439="","",IFERROR(IF(VLOOKUP(I439,'Section Master'!$A$14:$J$100,8,FALSE())="Excess over aggregate",IF(S439&gt;U439,"Threshold exceeded","Below threshold"),IF(VLOOKUP(I439,'Section Master'!$A$14:$J$100,8,FALSE())="Single or aggregate gate",IF(OR(Q439&gt;T439,S439&gt;U439),"Threshold exceeded","Below threshold"),IF(VLOOKUP(I439,'Section Master'!$A$14:$J$100,8,FALSE())="Aggregate gate",IF(S439&gt;U439,"Threshold exceeded","Below threshold"),IF(VLOOKUP(I439,'Section Master'!$A$14:$J$100,8,FALSE())="No threshold","Applicable","Manual review")))),"Manual review"))</f>
        <v/>
      </c>
      <c r="W439" s="46">
        <f>IFERROR(VLOOKUP(I439,'Section Master'!$A$14:$J$100,5,FALSE()),0)</f>
        <v>0</v>
      </c>
      <c r="X439" s="44"/>
      <c r="Y439" s="33" t="str">
        <f>IF(I439="","",IF(V439="Below threshold",0,ROUND(IF(IFERROR(VLOOKUP(I439,'Section Master'!$A$14:$J$100,8,FALSE()),"")="Excess over aggregate",MAX(0,S439-MAX(U439,R439)),Q439)*IF(X439&lt;&gt;"",X439,W439),0)))</f>
        <v/>
      </c>
      <c r="Z439" s="39"/>
      <c r="AA439" s="45" t="str">
        <f t="shared" si="85"/>
        <v/>
      </c>
      <c r="AB439" s="39"/>
      <c r="AC439" s="33">
        <f t="shared" si="86"/>
        <v>0</v>
      </c>
      <c r="AD439" s="33">
        <f t="shared" si="87"/>
        <v>0</v>
      </c>
      <c r="AE439" s="33">
        <f t="shared" si="88"/>
        <v>0</v>
      </c>
      <c r="AF439" s="37"/>
      <c r="AG439" s="31" t="str">
        <f t="shared" si="89"/>
        <v/>
      </c>
      <c r="AH439" s="31" t="str">
        <f t="shared" si="90"/>
        <v/>
      </c>
      <c r="AI439" s="37"/>
    </row>
    <row r="440" spans="1:35" ht="14.25" customHeight="1" x14ac:dyDescent="0.25">
      <c r="A440" s="38" t="str">
        <f t="shared" si="78"/>
        <v/>
      </c>
      <c r="B440" s="39"/>
      <c r="C440" s="39"/>
      <c r="D440" s="40" t="str">
        <f t="shared" si="79"/>
        <v/>
      </c>
      <c r="E440" s="38" t="str">
        <f t="shared" si="80"/>
        <v/>
      </c>
      <c r="F440" s="38" t="str">
        <f t="shared" si="81"/>
        <v/>
      </c>
      <c r="G440" s="37"/>
      <c r="H440" s="38" t="str">
        <f>IFERROR(VLOOKUP(G440,'Vendor Master'!$A$14:$I$213,2,FALSE()),"")</f>
        <v/>
      </c>
      <c r="I440" s="37"/>
      <c r="J440" s="41"/>
      <c r="K440" s="41"/>
      <c r="L440" s="41"/>
      <c r="M440" s="42">
        <f t="shared" si="82"/>
        <v>0</v>
      </c>
      <c r="N440" s="37"/>
      <c r="O440" s="37" t="s">
        <v>370</v>
      </c>
      <c r="P440" s="41"/>
      <c r="Q440" s="42">
        <f t="shared" si="83"/>
        <v>0</v>
      </c>
      <c r="R440" s="42">
        <f>IF(ROW()=14,0,IF(OR(G440="",I440="",D440=""),0,SUMIFS($Q$14:Q439,$G$14:G439,G440,$I$14:I439,I440,$D$14:D439,"&gt;="&amp;DATE(IF(MONTH(D440)&gt;=4,YEAR(D440),YEAR(D440)-1),4,1),$D$14:D439,"&lt;"&amp;DATE(IF(MONTH(D440)&gt;=4,YEAR(D440)+1,YEAR(D440)),4,1))))</f>
        <v>0</v>
      </c>
      <c r="S440" s="42">
        <f t="shared" si="84"/>
        <v>0</v>
      </c>
      <c r="T440" s="42">
        <f>IFERROR(VLOOKUP(I440,'Section Master'!$A$14:$J$100,6,FALSE()),0)</f>
        <v>0</v>
      </c>
      <c r="U440" s="42">
        <f>IFERROR(VLOOKUP(I440,'Section Master'!$A$14:$J$100,7,FALSE()),0)</f>
        <v>0</v>
      </c>
      <c r="V440" s="38" t="str">
        <f>IF(I440="","",IFERROR(IF(VLOOKUP(I440,'Section Master'!$A$14:$J$100,8,FALSE())="Excess over aggregate",IF(S440&gt;U440,"Threshold exceeded","Below threshold"),IF(VLOOKUP(I440,'Section Master'!$A$14:$J$100,8,FALSE())="Single or aggregate gate",IF(OR(Q440&gt;T440,S440&gt;U440),"Threshold exceeded","Below threshold"),IF(VLOOKUP(I440,'Section Master'!$A$14:$J$100,8,FALSE())="Aggregate gate",IF(S440&gt;U440,"Threshold exceeded","Below threshold"),IF(VLOOKUP(I440,'Section Master'!$A$14:$J$100,8,FALSE())="No threshold","Applicable","Manual review")))),"Manual review"))</f>
        <v/>
      </c>
      <c r="W440" s="43">
        <f>IFERROR(VLOOKUP(I440,'Section Master'!$A$14:$J$100,5,FALSE()),0)</f>
        <v>0</v>
      </c>
      <c r="X440" s="44"/>
      <c r="Y440" s="42" t="str">
        <f>IF(I440="","",IF(V440="Below threshold",0,ROUND(IF(IFERROR(VLOOKUP(I440,'Section Master'!$A$14:$J$100,8,FALSE()),"")="Excess over aggregate",MAX(0,S440-MAX(U440,R440)),Q440)*IF(X440&lt;&gt;"",X440,W440),0)))</f>
        <v/>
      </c>
      <c r="Z440" s="39"/>
      <c r="AA440" s="40" t="str">
        <f t="shared" si="85"/>
        <v/>
      </c>
      <c r="AB440" s="39"/>
      <c r="AC440" s="42">
        <f t="shared" si="86"/>
        <v>0</v>
      </c>
      <c r="AD440" s="42">
        <f t="shared" si="87"/>
        <v>0</v>
      </c>
      <c r="AE440" s="42">
        <f t="shared" si="88"/>
        <v>0</v>
      </c>
      <c r="AF440" s="37"/>
      <c r="AG440" s="38" t="str">
        <f t="shared" si="89"/>
        <v/>
      </c>
      <c r="AH440" s="38" t="str">
        <f t="shared" si="90"/>
        <v/>
      </c>
      <c r="AI440" s="37"/>
    </row>
    <row r="441" spans="1:35" ht="14.25" customHeight="1" x14ac:dyDescent="0.25">
      <c r="A441" s="31" t="str">
        <f t="shared" si="78"/>
        <v/>
      </c>
      <c r="B441" s="39"/>
      <c r="C441" s="39"/>
      <c r="D441" s="45" t="str">
        <f t="shared" si="79"/>
        <v/>
      </c>
      <c r="E441" s="31" t="str">
        <f t="shared" si="80"/>
        <v/>
      </c>
      <c r="F441" s="31" t="str">
        <f t="shared" si="81"/>
        <v/>
      </c>
      <c r="G441" s="37"/>
      <c r="H441" s="31" t="str">
        <f>IFERROR(VLOOKUP(G441,'Vendor Master'!$A$14:$I$213,2,FALSE()),"")</f>
        <v/>
      </c>
      <c r="I441" s="37"/>
      <c r="J441" s="41"/>
      <c r="K441" s="41"/>
      <c r="L441" s="41"/>
      <c r="M441" s="33">
        <f t="shared" si="82"/>
        <v>0</v>
      </c>
      <c r="N441" s="37"/>
      <c r="O441" s="37" t="s">
        <v>370</v>
      </c>
      <c r="P441" s="41"/>
      <c r="Q441" s="33">
        <f t="shared" si="83"/>
        <v>0</v>
      </c>
      <c r="R441" s="33">
        <f>IF(ROW()=14,0,IF(OR(G441="",I441="",D441=""),0,SUMIFS($Q$14:Q440,$G$14:G440,G441,$I$14:I440,I441,$D$14:D440,"&gt;="&amp;DATE(IF(MONTH(D441)&gt;=4,YEAR(D441),YEAR(D441)-1),4,1),$D$14:D440,"&lt;"&amp;DATE(IF(MONTH(D441)&gt;=4,YEAR(D441)+1,YEAR(D441)),4,1))))</f>
        <v>0</v>
      </c>
      <c r="S441" s="33">
        <f t="shared" si="84"/>
        <v>0</v>
      </c>
      <c r="T441" s="33">
        <f>IFERROR(VLOOKUP(I441,'Section Master'!$A$14:$J$100,6,FALSE()),0)</f>
        <v>0</v>
      </c>
      <c r="U441" s="33">
        <f>IFERROR(VLOOKUP(I441,'Section Master'!$A$14:$J$100,7,FALSE()),0)</f>
        <v>0</v>
      </c>
      <c r="V441" s="31" t="str">
        <f>IF(I441="","",IFERROR(IF(VLOOKUP(I441,'Section Master'!$A$14:$J$100,8,FALSE())="Excess over aggregate",IF(S441&gt;U441,"Threshold exceeded","Below threshold"),IF(VLOOKUP(I441,'Section Master'!$A$14:$J$100,8,FALSE())="Single or aggregate gate",IF(OR(Q441&gt;T441,S441&gt;U441),"Threshold exceeded","Below threshold"),IF(VLOOKUP(I441,'Section Master'!$A$14:$J$100,8,FALSE())="Aggregate gate",IF(S441&gt;U441,"Threshold exceeded","Below threshold"),IF(VLOOKUP(I441,'Section Master'!$A$14:$J$100,8,FALSE())="No threshold","Applicable","Manual review")))),"Manual review"))</f>
        <v/>
      </c>
      <c r="W441" s="46">
        <f>IFERROR(VLOOKUP(I441,'Section Master'!$A$14:$J$100,5,FALSE()),0)</f>
        <v>0</v>
      </c>
      <c r="X441" s="44"/>
      <c r="Y441" s="33" t="str">
        <f>IF(I441="","",IF(V441="Below threshold",0,ROUND(IF(IFERROR(VLOOKUP(I441,'Section Master'!$A$14:$J$100,8,FALSE()),"")="Excess over aggregate",MAX(0,S441-MAX(U441,R441)),Q441)*IF(X441&lt;&gt;"",X441,W441),0)))</f>
        <v/>
      </c>
      <c r="Z441" s="39"/>
      <c r="AA441" s="45" t="str">
        <f t="shared" si="85"/>
        <v/>
      </c>
      <c r="AB441" s="39"/>
      <c r="AC441" s="33">
        <f t="shared" si="86"/>
        <v>0</v>
      </c>
      <c r="AD441" s="33">
        <f t="shared" si="87"/>
        <v>0</v>
      </c>
      <c r="AE441" s="33">
        <f t="shared" si="88"/>
        <v>0</v>
      </c>
      <c r="AF441" s="37"/>
      <c r="AG441" s="31" t="str">
        <f t="shared" si="89"/>
        <v/>
      </c>
      <c r="AH441" s="31" t="str">
        <f t="shared" si="90"/>
        <v/>
      </c>
      <c r="AI441" s="37"/>
    </row>
    <row r="442" spans="1:35" ht="14.25" customHeight="1" x14ac:dyDescent="0.25">
      <c r="A442" s="38" t="str">
        <f t="shared" si="78"/>
        <v/>
      </c>
      <c r="B442" s="39"/>
      <c r="C442" s="39"/>
      <c r="D442" s="40" t="str">
        <f t="shared" si="79"/>
        <v/>
      </c>
      <c r="E442" s="38" t="str">
        <f t="shared" si="80"/>
        <v/>
      </c>
      <c r="F442" s="38" t="str">
        <f t="shared" si="81"/>
        <v/>
      </c>
      <c r="G442" s="37"/>
      <c r="H442" s="38" t="str">
        <f>IFERROR(VLOOKUP(G442,'Vendor Master'!$A$14:$I$213,2,FALSE()),"")</f>
        <v/>
      </c>
      <c r="I442" s="37"/>
      <c r="J442" s="41"/>
      <c r="K442" s="41"/>
      <c r="L442" s="41"/>
      <c r="M442" s="42">
        <f t="shared" si="82"/>
        <v>0</v>
      </c>
      <c r="N442" s="37"/>
      <c r="O442" s="37" t="s">
        <v>370</v>
      </c>
      <c r="P442" s="41"/>
      <c r="Q442" s="42">
        <f t="shared" si="83"/>
        <v>0</v>
      </c>
      <c r="R442" s="42">
        <f>IF(ROW()=14,0,IF(OR(G442="",I442="",D442=""),0,SUMIFS($Q$14:Q441,$G$14:G441,G442,$I$14:I441,I442,$D$14:D441,"&gt;="&amp;DATE(IF(MONTH(D442)&gt;=4,YEAR(D442),YEAR(D442)-1),4,1),$D$14:D441,"&lt;"&amp;DATE(IF(MONTH(D442)&gt;=4,YEAR(D442)+1,YEAR(D442)),4,1))))</f>
        <v>0</v>
      </c>
      <c r="S442" s="42">
        <f t="shared" si="84"/>
        <v>0</v>
      </c>
      <c r="T442" s="42">
        <f>IFERROR(VLOOKUP(I442,'Section Master'!$A$14:$J$100,6,FALSE()),0)</f>
        <v>0</v>
      </c>
      <c r="U442" s="42">
        <f>IFERROR(VLOOKUP(I442,'Section Master'!$A$14:$J$100,7,FALSE()),0)</f>
        <v>0</v>
      </c>
      <c r="V442" s="38" t="str">
        <f>IF(I442="","",IFERROR(IF(VLOOKUP(I442,'Section Master'!$A$14:$J$100,8,FALSE())="Excess over aggregate",IF(S442&gt;U442,"Threshold exceeded","Below threshold"),IF(VLOOKUP(I442,'Section Master'!$A$14:$J$100,8,FALSE())="Single or aggregate gate",IF(OR(Q442&gt;T442,S442&gt;U442),"Threshold exceeded","Below threshold"),IF(VLOOKUP(I442,'Section Master'!$A$14:$J$100,8,FALSE())="Aggregate gate",IF(S442&gt;U442,"Threshold exceeded","Below threshold"),IF(VLOOKUP(I442,'Section Master'!$A$14:$J$100,8,FALSE())="No threshold","Applicable","Manual review")))),"Manual review"))</f>
        <v/>
      </c>
      <c r="W442" s="43">
        <f>IFERROR(VLOOKUP(I442,'Section Master'!$A$14:$J$100,5,FALSE()),0)</f>
        <v>0</v>
      </c>
      <c r="X442" s="44"/>
      <c r="Y442" s="42" t="str">
        <f>IF(I442="","",IF(V442="Below threshold",0,ROUND(IF(IFERROR(VLOOKUP(I442,'Section Master'!$A$14:$J$100,8,FALSE()),"")="Excess over aggregate",MAX(0,S442-MAX(U442,R442)),Q442)*IF(X442&lt;&gt;"",X442,W442),0)))</f>
        <v/>
      </c>
      <c r="Z442" s="39"/>
      <c r="AA442" s="40" t="str">
        <f t="shared" si="85"/>
        <v/>
      </c>
      <c r="AB442" s="39"/>
      <c r="AC442" s="42">
        <f t="shared" si="86"/>
        <v>0</v>
      </c>
      <c r="AD442" s="42">
        <f t="shared" si="87"/>
        <v>0</v>
      </c>
      <c r="AE442" s="42">
        <f t="shared" si="88"/>
        <v>0</v>
      </c>
      <c r="AF442" s="37"/>
      <c r="AG442" s="38" t="str">
        <f t="shared" si="89"/>
        <v/>
      </c>
      <c r="AH442" s="38" t="str">
        <f t="shared" si="90"/>
        <v/>
      </c>
      <c r="AI442" s="37"/>
    </row>
    <row r="443" spans="1:35" ht="14.25" customHeight="1" x14ac:dyDescent="0.25">
      <c r="A443" s="31" t="str">
        <f t="shared" si="78"/>
        <v/>
      </c>
      <c r="B443" s="39"/>
      <c r="C443" s="39"/>
      <c r="D443" s="45" t="str">
        <f t="shared" si="79"/>
        <v/>
      </c>
      <c r="E443" s="31" t="str">
        <f t="shared" si="80"/>
        <v/>
      </c>
      <c r="F443" s="31" t="str">
        <f t="shared" si="81"/>
        <v/>
      </c>
      <c r="G443" s="37"/>
      <c r="H443" s="31" t="str">
        <f>IFERROR(VLOOKUP(G443,'Vendor Master'!$A$14:$I$213,2,FALSE()),"")</f>
        <v/>
      </c>
      <c r="I443" s="37"/>
      <c r="J443" s="41"/>
      <c r="K443" s="41"/>
      <c r="L443" s="41"/>
      <c r="M443" s="33">
        <f t="shared" si="82"/>
        <v>0</v>
      </c>
      <c r="N443" s="37"/>
      <c r="O443" s="37" t="s">
        <v>370</v>
      </c>
      <c r="P443" s="41"/>
      <c r="Q443" s="33">
        <f t="shared" si="83"/>
        <v>0</v>
      </c>
      <c r="R443" s="33">
        <f>IF(ROW()=14,0,IF(OR(G443="",I443="",D443=""),0,SUMIFS($Q$14:Q442,$G$14:G442,G443,$I$14:I442,I443,$D$14:D442,"&gt;="&amp;DATE(IF(MONTH(D443)&gt;=4,YEAR(D443),YEAR(D443)-1),4,1),$D$14:D442,"&lt;"&amp;DATE(IF(MONTH(D443)&gt;=4,YEAR(D443)+1,YEAR(D443)),4,1))))</f>
        <v>0</v>
      </c>
      <c r="S443" s="33">
        <f t="shared" si="84"/>
        <v>0</v>
      </c>
      <c r="T443" s="33">
        <f>IFERROR(VLOOKUP(I443,'Section Master'!$A$14:$J$100,6,FALSE()),0)</f>
        <v>0</v>
      </c>
      <c r="U443" s="33">
        <f>IFERROR(VLOOKUP(I443,'Section Master'!$A$14:$J$100,7,FALSE()),0)</f>
        <v>0</v>
      </c>
      <c r="V443" s="31" t="str">
        <f>IF(I443="","",IFERROR(IF(VLOOKUP(I443,'Section Master'!$A$14:$J$100,8,FALSE())="Excess over aggregate",IF(S443&gt;U443,"Threshold exceeded","Below threshold"),IF(VLOOKUP(I443,'Section Master'!$A$14:$J$100,8,FALSE())="Single or aggregate gate",IF(OR(Q443&gt;T443,S443&gt;U443),"Threshold exceeded","Below threshold"),IF(VLOOKUP(I443,'Section Master'!$A$14:$J$100,8,FALSE())="Aggregate gate",IF(S443&gt;U443,"Threshold exceeded","Below threshold"),IF(VLOOKUP(I443,'Section Master'!$A$14:$J$100,8,FALSE())="No threshold","Applicable","Manual review")))),"Manual review"))</f>
        <v/>
      </c>
      <c r="W443" s="46">
        <f>IFERROR(VLOOKUP(I443,'Section Master'!$A$14:$J$100,5,FALSE()),0)</f>
        <v>0</v>
      </c>
      <c r="X443" s="44"/>
      <c r="Y443" s="33" t="str">
        <f>IF(I443="","",IF(V443="Below threshold",0,ROUND(IF(IFERROR(VLOOKUP(I443,'Section Master'!$A$14:$J$100,8,FALSE()),"")="Excess over aggregate",MAX(0,S443-MAX(U443,R443)),Q443)*IF(X443&lt;&gt;"",X443,W443),0)))</f>
        <v/>
      </c>
      <c r="Z443" s="39"/>
      <c r="AA443" s="45" t="str">
        <f t="shared" si="85"/>
        <v/>
      </c>
      <c r="AB443" s="39"/>
      <c r="AC443" s="33">
        <f t="shared" si="86"/>
        <v>0</v>
      </c>
      <c r="AD443" s="33">
        <f t="shared" si="87"/>
        <v>0</v>
      </c>
      <c r="AE443" s="33">
        <f t="shared" si="88"/>
        <v>0</v>
      </c>
      <c r="AF443" s="37"/>
      <c r="AG443" s="31" t="str">
        <f t="shared" si="89"/>
        <v/>
      </c>
      <c r="AH443" s="31" t="str">
        <f t="shared" si="90"/>
        <v/>
      </c>
      <c r="AI443" s="37"/>
    </row>
    <row r="444" spans="1:35" ht="14.25" customHeight="1" x14ac:dyDescent="0.25">
      <c r="A444" s="38" t="str">
        <f t="shared" si="78"/>
        <v/>
      </c>
      <c r="B444" s="39"/>
      <c r="C444" s="39"/>
      <c r="D444" s="40" t="str">
        <f t="shared" si="79"/>
        <v/>
      </c>
      <c r="E444" s="38" t="str">
        <f t="shared" si="80"/>
        <v/>
      </c>
      <c r="F444" s="38" t="str">
        <f t="shared" si="81"/>
        <v/>
      </c>
      <c r="G444" s="37"/>
      <c r="H444" s="38" t="str">
        <f>IFERROR(VLOOKUP(G444,'Vendor Master'!$A$14:$I$213,2,FALSE()),"")</f>
        <v/>
      </c>
      <c r="I444" s="37"/>
      <c r="J444" s="41"/>
      <c r="K444" s="41"/>
      <c r="L444" s="41"/>
      <c r="M444" s="42">
        <f t="shared" si="82"/>
        <v>0</v>
      </c>
      <c r="N444" s="37"/>
      <c r="O444" s="37" t="s">
        <v>370</v>
      </c>
      <c r="P444" s="41"/>
      <c r="Q444" s="42">
        <f t="shared" si="83"/>
        <v>0</v>
      </c>
      <c r="R444" s="42">
        <f>IF(ROW()=14,0,IF(OR(G444="",I444="",D444=""),0,SUMIFS($Q$14:Q443,$G$14:G443,G444,$I$14:I443,I444,$D$14:D443,"&gt;="&amp;DATE(IF(MONTH(D444)&gt;=4,YEAR(D444),YEAR(D444)-1),4,1),$D$14:D443,"&lt;"&amp;DATE(IF(MONTH(D444)&gt;=4,YEAR(D444)+1,YEAR(D444)),4,1))))</f>
        <v>0</v>
      </c>
      <c r="S444" s="42">
        <f t="shared" si="84"/>
        <v>0</v>
      </c>
      <c r="T444" s="42">
        <f>IFERROR(VLOOKUP(I444,'Section Master'!$A$14:$J$100,6,FALSE()),0)</f>
        <v>0</v>
      </c>
      <c r="U444" s="42">
        <f>IFERROR(VLOOKUP(I444,'Section Master'!$A$14:$J$100,7,FALSE()),0)</f>
        <v>0</v>
      </c>
      <c r="V444" s="38" t="str">
        <f>IF(I444="","",IFERROR(IF(VLOOKUP(I444,'Section Master'!$A$14:$J$100,8,FALSE())="Excess over aggregate",IF(S444&gt;U444,"Threshold exceeded","Below threshold"),IF(VLOOKUP(I444,'Section Master'!$A$14:$J$100,8,FALSE())="Single or aggregate gate",IF(OR(Q444&gt;T444,S444&gt;U444),"Threshold exceeded","Below threshold"),IF(VLOOKUP(I444,'Section Master'!$A$14:$J$100,8,FALSE())="Aggregate gate",IF(S444&gt;U444,"Threshold exceeded","Below threshold"),IF(VLOOKUP(I444,'Section Master'!$A$14:$J$100,8,FALSE())="No threshold","Applicable","Manual review")))),"Manual review"))</f>
        <v/>
      </c>
      <c r="W444" s="43">
        <f>IFERROR(VLOOKUP(I444,'Section Master'!$A$14:$J$100,5,FALSE()),0)</f>
        <v>0</v>
      </c>
      <c r="X444" s="44"/>
      <c r="Y444" s="42" t="str">
        <f>IF(I444="","",IF(V444="Below threshold",0,ROUND(IF(IFERROR(VLOOKUP(I444,'Section Master'!$A$14:$J$100,8,FALSE()),"")="Excess over aggregate",MAX(0,S444-MAX(U444,R444)),Q444)*IF(X444&lt;&gt;"",X444,W444),0)))</f>
        <v/>
      </c>
      <c r="Z444" s="39"/>
      <c r="AA444" s="40" t="str">
        <f t="shared" si="85"/>
        <v/>
      </c>
      <c r="AB444" s="39"/>
      <c r="AC444" s="42">
        <f t="shared" si="86"/>
        <v>0</v>
      </c>
      <c r="AD444" s="42">
        <f t="shared" si="87"/>
        <v>0</v>
      </c>
      <c r="AE444" s="42">
        <f t="shared" si="88"/>
        <v>0</v>
      </c>
      <c r="AF444" s="37"/>
      <c r="AG444" s="38" t="str">
        <f t="shared" si="89"/>
        <v/>
      </c>
      <c r="AH444" s="38" t="str">
        <f t="shared" si="90"/>
        <v/>
      </c>
      <c r="AI444" s="37"/>
    </row>
    <row r="445" spans="1:35" ht="14.25" customHeight="1" x14ac:dyDescent="0.25">
      <c r="A445" s="31" t="str">
        <f t="shared" si="78"/>
        <v/>
      </c>
      <c r="B445" s="39"/>
      <c r="C445" s="39"/>
      <c r="D445" s="45" t="str">
        <f t="shared" si="79"/>
        <v/>
      </c>
      <c r="E445" s="31" t="str">
        <f t="shared" si="80"/>
        <v/>
      </c>
      <c r="F445" s="31" t="str">
        <f t="shared" si="81"/>
        <v/>
      </c>
      <c r="G445" s="37"/>
      <c r="H445" s="31" t="str">
        <f>IFERROR(VLOOKUP(G445,'Vendor Master'!$A$14:$I$213,2,FALSE()),"")</f>
        <v/>
      </c>
      <c r="I445" s="37"/>
      <c r="J445" s="41"/>
      <c r="K445" s="41"/>
      <c r="L445" s="41"/>
      <c r="M445" s="33">
        <f t="shared" si="82"/>
        <v>0</v>
      </c>
      <c r="N445" s="37"/>
      <c r="O445" s="37" t="s">
        <v>370</v>
      </c>
      <c r="P445" s="41"/>
      <c r="Q445" s="33">
        <f t="shared" si="83"/>
        <v>0</v>
      </c>
      <c r="R445" s="33">
        <f>IF(ROW()=14,0,IF(OR(G445="",I445="",D445=""),0,SUMIFS($Q$14:Q444,$G$14:G444,G445,$I$14:I444,I445,$D$14:D444,"&gt;="&amp;DATE(IF(MONTH(D445)&gt;=4,YEAR(D445),YEAR(D445)-1),4,1),$D$14:D444,"&lt;"&amp;DATE(IF(MONTH(D445)&gt;=4,YEAR(D445)+1,YEAR(D445)),4,1))))</f>
        <v>0</v>
      </c>
      <c r="S445" s="33">
        <f t="shared" si="84"/>
        <v>0</v>
      </c>
      <c r="T445" s="33">
        <f>IFERROR(VLOOKUP(I445,'Section Master'!$A$14:$J$100,6,FALSE()),0)</f>
        <v>0</v>
      </c>
      <c r="U445" s="33">
        <f>IFERROR(VLOOKUP(I445,'Section Master'!$A$14:$J$100,7,FALSE()),0)</f>
        <v>0</v>
      </c>
      <c r="V445" s="31" t="str">
        <f>IF(I445="","",IFERROR(IF(VLOOKUP(I445,'Section Master'!$A$14:$J$100,8,FALSE())="Excess over aggregate",IF(S445&gt;U445,"Threshold exceeded","Below threshold"),IF(VLOOKUP(I445,'Section Master'!$A$14:$J$100,8,FALSE())="Single or aggregate gate",IF(OR(Q445&gt;T445,S445&gt;U445),"Threshold exceeded","Below threshold"),IF(VLOOKUP(I445,'Section Master'!$A$14:$J$100,8,FALSE())="Aggregate gate",IF(S445&gt;U445,"Threshold exceeded","Below threshold"),IF(VLOOKUP(I445,'Section Master'!$A$14:$J$100,8,FALSE())="No threshold","Applicable","Manual review")))),"Manual review"))</f>
        <v/>
      </c>
      <c r="W445" s="46">
        <f>IFERROR(VLOOKUP(I445,'Section Master'!$A$14:$J$100,5,FALSE()),0)</f>
        <v>0</v>
      </c>
      <c r="X445" s="44"/>
      <c r="Y445" s="33" t="str">
        <f>IF(I445="","",IF(V445="Below threshold",0,ROUND(IF(IFERROR(VLOOKUP(I445,'Section Master'!$A$14:$J$100,8,FALSE()),"")="Excess over aggregate",MAX(0,S445-MAX(U445,R445)),Q445)*IF(X445&lt;&gt;"",X445,W445),0)))</f>
        <v/>
      </c>
      <c r="Z445" s="39"/>
      <c r="AA445" s="45" t="str">
        <f t="shared" si="85"/>
        <v/>
      </c>
      <c r="AB445" s="39"/>
      <c r="AC445" s="33">
        <f t="shared" si="86"/>
        <v>0</v>
      </c>
      <c r="AD445" s="33">
        <f t="shared" si="87"/>
        <v>0</v>
      </c>
      <c r="AE445" s="33">
        <f t="shared" si="88"/>
        <v>0</v>
      </c>
      <c r="AF445" s="37"/>
      <c r="AG445" s="31" t="str">
        <f t="shared" si="89"/>
        <v/>
      </c>
      <c r="AH445" s="31" t="str">
        <f t="shared" si="90"/>
        <v/>
      </c>
      <c r="AI445" s="37"/>
    </row>
    <row r="446" spans="1:35" ht="14.25" customHeight="1" x14ac:dyDescent="0.25">
      <c r="A446" s="38" t="str">
        <f t="shared" si="78"/>
        <v/>
      </c>
      <c r="B446" s="39"/>
      <c r="C446" s="39"/>
      <c r="D446" s="40" t="str">
        <f t="shared" si="79"/>
        <v/>
      </c>
      <c r="E446" s="38" t="str">
        <f t="shared" si="80"/>
        <v/>
      </c>
      <c r="F446" s="38" t="str">
        <f t="shared" si="81"/>
        <v/>
      </c>
      <c r="G446" s="37"/>
      <c r="H446" s="38" t="str">
        <f>IFERROR(VLOOKUP(G446,'Vendor Master'!$A$14:$I$213,2,FALSE()),"")</f>
        <v/>
      </c>
      <c r="I446" s="37"/>
      <c r="J446" s="41"/>
      <c r="K446" s="41"/>
      <c r="L446" s="41"/>
      <c r="M446" s="42">
        <f t="shared" si="82"/>
        <v>0</v>
      </c>
      <c r="N446" s="37"/>
      <c r="O446" s="37" t="s">
        <v>370</v>
      </c>
      <c r="P446" s="41"/>
      <c r="Q446" s="42">
        <f t="shared" si="83"/>
        <v>0</v>
      </c>
      <c r="R446" s="42">
        <f>IF(ROW()=14,0,IF(OR(G446="",I446="",D446=""),0,SUMIFS($Q$14:Q445,$G$14:G445,G446,$I$14:I445,I446,$D$14:D445,"&gt;="&amp;DATE(IF(MONTH(D446)&gt;=4,YEAR(D446),YEAR(D446)-1),4,1),$D$14:D445,"&lt;"&amp;DATE(IF(MONTH(D446)&gt;=4,YEAR(D446)+1,YEAR(D446)),4,1))))</f>
        <v>0</v>
      </c>
      <c r="S446" s="42">
        <f t="shared" si="84"/>
        <v>0</v>
      </c>
      <c r="T446" s="42">
        <f>IFERROR(VLOOKUP(I446,'Section Master'!$A$14:$J$100,6,FALSE()),0)</f>
        <v>0</v>
      </c>
      <c r="U446" s="42">
        <f>IFERROR(VLOOKUP(I446,'Section Master'!$A$14:$J$100,7,FALSE()),0)</f>
        <v>0</v>
      </c>
      <c r="V446" s="38" t="str">
        <f>IF(I446="","",IFERROR(IF(VLOOKUP(I446,'Section Master'!$A$14:$J$100,8,FALSE())="Excess over aggregate",IF(S446&gt;U446,"Threshold exceeded","Below threshold"),IF(VLOOKUP(I446,'Section Master'!$A$14:$J$100,8,FALSE())="Single or aggregate gate",IF(OR(Q446&gt;T446,S446&gt;U446),"Threshold exceeded","Below threshold"),IF(VLOOKUP(I446,'Section Master'!$A$14:$J$100,8,FALSE())="Aggregate gate",IF(S446&gt;U446,"Threshold exceeded","Below threshold"),IF(VLOOKUP(I446,'Section Master'!$A$14:$J$100,8,FALSE())="No threshold","Applicable","Manual review")))),"Manual review"))</f>
        <v/>
      </c>
      <c r="W446" s="43">
        <f>IFERROR(VLOOKUP(I446,'Section Master'!$A$14:$J$100,5,FALSE()),0)</f>
        <v>0</v>
      </c>
      <c r="X446" s="44"/>
      <c r="Y446" s="42" t="str">
        <f>IF(I446="","",IF(V446="Below threshold",0,ROUND(IF(IFERROR(VLOOKUP(I446,'Section Master'!$A$14:$J$100,8,FALSE()),"")="Excess over aggregate",MAX(0,S446-MAX(U446,R446)),Q446)*IF(X446&lt;&gt;"",X446,W446),0)))</f>
        <v/>
      </c>
      <c r="Z446" s="39"/>
      <c r="AA446" s="40" t="str">
        <f t="shared" si="85"/>
        <v/>
      </c>
      <c r="AB446" s="39"/>
      <c r="AC446" s="42">
        <f t="shared" si="86"/>
        <v>0</v>
      </c>
      <c r="AD446" s="42">
        <f t="shared" si="87"/>
        <v>0</v>
      </c>
      <c r="AE446" s="42">
        <f t="shared" si="88"/>
        <v>0</v>
      </c>
      <c r="AF446" s="37"/>
      <c r="AG446" s="38" t="str">
        <f t="shared" si="89"/>
        <v/>
      </c>
      <c r="AH446" s="38" t="str">
        <f t="shared" si="90"/>
        <v/>
      </c>
      <c r="AI446" s="37"/>
    </row>
    <row r="447" spans="1:35" ht="14.25" customHeight="1" x14ac:dyDescent="0.25">
      <c r="A447" s="31" t="str">
        <f t="shared" si="78"/>
        <v/>
      </c>
      <c r="B447" s="39"/>
      <c r="C447" s="39"/>
      <c r="D447" s="45" t="str">
        <f t="shared" si="79"/>
        <v/>
      </c>
      <c r="E447" s="31" t="str">
        <f t="shared" si="80"/>
        <v/>
      </c>
      <c r="F447" s="31" t="str">
        <f t="shared" si="81"/>
        <v/>
      </c>
      <c r="G447" s="37"/>
      <c r="H447" s="31" t="str">
        <f>IFERROR(VLOOKUP(G447,'Vendor Master'!$A$14:$I$213,2,FALSE()),"")</f>
        <v/>
      </c>
      <c r="I447" s="37"/>
      <c r="J447" s="41"/>
      <c r="K447" s="41"/>
      <c r="L447" s="41"/>
      <c r="M447" s="33">
        <f t="shared" si="82"/>
        <v>0</v>
      </c>
      <c r="N447" s="37"/>
      <c r="O447" s="37" t="s">
        <v>370</v>
      </c>
      <c r="P447" s="41"/>
      <c r="Q447" s="33">
        <f t="shared" si="83"/>
        <v>0</v>
      </c>
      <c r="R447" s="33">
        <f>IF(ROW()=14,0,IF(OR(G447="",I447="",D447=""),0,SUMIFS($Q$14:Q446,$G$14:G446,G447,$I$14:I446,I447,$D$14:D446,"&gt;="&amp;DATE(IF(MONTH(D447)&gt;=4,YEAR(D447),YEAR(D447)-1),4,1),$D$14:D446,"&lt;"&amp;DATE(IF(MONTH(D447)&gt;=4,YEAR(D447)+1,YEAR(D447)),4,1))))</f>
        <v>0</v>
      </c>
      <c r="S447" s="33">
        <f t="shared" si="84"/>
        <v>0</v>
      </c>
      <c r="T447" s="33">
        <f>IFERROR(VLOOKUP(I447,'Section Master'!$A$14:$J$100,6,FALSE()),0)</f>
        <v>0</v>
      </c>
      <c r="U447" s="33">
        <f>IFERROR(VLOOKUP(I447,'Section Master'!$A$14:$J$100,7,FALSE()),0)</f>
        <v>0</v>
      </c>
      <c r="V447" s="31" t="str">
        <f>IF(I447="","",IFERROR(IF(VLOOKUP(I447,'Section Master'!$A$14:$J$100,8,FALSE())="Excess over aggregate",IF(S447&gt;U447,"Threshold exceeded","Below threshold"),IF(VLOOKUP(I447,'Section Master'!$A$14:$J$100,8,FALSE())="Single or aggregate gate",IF(OR(Q447&gt;T447,S447&gt;U447),"Threshold exceeded","Below threshold"),IF(VLOOKUP(I447,'Section Master'!$A$14:$J$100,8,FALSE())="Aggregate gate",IF(S447&gt;U447,"Threshold exceeded","Below threshold"),IF(VLOOKUP(I447,'Section Master'!$A$14:$J$100,8,FALSE())="No threshold","Applicable","Manual review")))),"Manual review"))</f>
        <v/>
      </c>
      <c r="W447" s="46">
        <f>IFERROR(VLOOKUP(I447,'Section Master'!$A$14:$J$100,5,FALSE()),0)</f>
        <v>0</v>
      </c>
      <c r="X447" s="44"/>
      <c r="Y447" s="33" t="str">
        <f>IF(I447="","",IF(V447="Below threshold",0,ROUND(IF(IFERROR(VLOOKUP(I447,'Section Master'!$A$14:$J$100,8,FALSE()),"")="Excess over aggregate",MAX(0,S447-MAX(U447,R447)),Q447)*IF(X447&lt;&gt;"",X447,W447),0)))</f>
        <v/>
      </c>
      <c r="Z447" s="39"/>
      <c r="AA447" s="45" t="str">
        <f t="shared" si="85"/>
        <v/>
      </c>
      <c r="AB447" s="39"/>
      <c r="AC447" s="33">
        <f t="shared" si="86"/>
        <v>0</v>
      </c>
      <c r="AD447" s="33">
        <f t="shared" si="87"/>
        <v>0</v>
      </c>
      <c r="AE447" s="33">
        <f t="shared" si="88"/>
        <v>0</v>
      </c>
      <c r="AF447" s="37"/>
      <c r="AG447" s="31" t="str">
        <f t="shared" si="89"/>
        <v/>
      </c>
      <c r="AH447" s="31" t="str">
        <f t="shared" si="90"/>
        <v/>
      </c>
      <c r="AI447" s="37"/>
    </row>
    <row r="448" spans="1:35" ht="14.25" customHeight="1" x14ac:dyDescent="0.25">
      <c r="A448" s="38" t="str">
        <f t="shared" si="78"/>
        <v/>
      </c>
      <c r="B448" s="39"/>
      <c r="C448" s="39"/>
      <c r="D448" s="40" t="str">
        <f t="shared" si="79"/>
        <v/>
      </c>
      <c r="E448" s="38" t="str">
        <f t="shared" si="80"/>
        <v/>
      </c>
      <c r="F448" s="38" t="str">
        <f t="shared" si="81"/>
        <v/>
      </c>
      <c r="G448" s="37"/>
      <c r="H448" s="38" t="str">
        <f>IFERROR(VLOOKUP(G448,'Vendor Master'!$A$14:$I$213,2,FALSE()),"")</f>
        <v/>
      </c>
      <c r="I448" s="37"/>
      <c r="J448" s="41"/>
      <c r="K448" s="41"/>
      <c r="L448" s="41"/>
      <c r="M448" s="42">
        <f t="shared" si="82"/>
        <v>0</v>
      </c>
      <c r="N448" s="37"/>
      <c r="O448" s="37" t="s">
        <v>370</v>
      </c>
      <c r="P448" s="41"/>
      <c r="Q448" s="42">
        <f t="shared" si="83"/>
        <v>0</v>
      </c>
      <c r="R448" s="42">
        <f>IF(ROW()=14,0,IF(OR(G448="",I448="",D448=""),0,SUMIFS($Q$14:Q447,$G$14:G447,G448,$I$14:I447,I448,$D$14:D447,"&gt;="&amp;DATE(IF(MONTH(D448)&gt;=4,YEAR(D448),YEAR(D448)-1),4,1),$D$14:D447,"&lt;"&amp;DATE(IF(MONTH(D448)&gt;=4,YEAR(D448)+1,YEAR(D448)),4,1))))</f>
        <v>0</v>
      </c>
      <c r="S448" s="42">
        <f t="shared" si="84"/>
        <v>0</v>
      </c>
      <c r="T448" s="42">
        <f>IFERROR(VLOOKUP(I448,'Section Master'!$A$14:$J$100,6,FALSE()),0)</f>
        <v>0</v>
      </c>
      <c r="U448" s="42">
        <f>IFERROR(VLOOKUP(I448,'Section Master'!$A$14:$J$100,7,FALSE()),0)</f>
        <v>0</v>
      </c>
      <c r="V448" s="38" t="str">
        <f>IF(I448="","",IFERROR(IF(VLOOKUP(I448,'Section Master'!$A$14:$J$100,8,FALSE())="Excess over aggregate",IF(S448&gt;U448,"Threshold exceeded","Below threshold"),IF(VLOOKUP(I448,'Section Master'!$A$14:$J$100,8,FALSE())="Single or aggregate gate",IF(OR(Q448&gt;T448,S448&gt;U448),"Threshold exceeded","Below threshold"),IF(VLOOKUP(I448,'Section Master'!$A$14:$J$100,8,FALSE())="Aggregate gate",IF(S448&gt;U448,"Threshold exceeded","Below threshold"),IF(VLOOKUP(I448,'Section Master'!$A$14:$J$100,8,FALSE())="No threshold","Applicable","Manual review")))),"Manual review"))</f>
        <v/>
      </c>
      <c r="W448" s="43">
        <f>IFERROR(VLOOKUP(I448,'Section Master'!$A$14:$J$100,5,FALSE()),0)</f>
        <v>0</v>
      </c>
      <c r="X448" s="44"/>
      <c r="Y448" s="42" t="str">
        <f>IF(I448="","",IF(V448="Below threshold",0,ROUND(IF(IFERROR(VLOOKUP(I448,'Section Master'!$A$14:$J$100,8,FALSE()),"")="Excess over aggregate",MAX(0,S448-MAX(U448,R448)),Q448)*IF(X448&lt;&gt;"",X448,W448),0)))</f>
        <v/>
      </c>
      <c r="Z448" s="39"/>
      <c r="AA448" s="40" t="str">
        <f t="shared" si="85"/>
        <v/>
      </c>
      <c r="AB448" s="39"/>
      <c r="AC448" s="42">
        <f t="shared" si="86"/>
        <v>0</v>
      </c>
      <c r="AD448" s="42">
        <f t="shared" si="87"/>
        <v>0</v>
      </c>
      <c r="AE448" s="42">
        <f t="shared" si="88"/>
        <v>0</v>
      </c>
      <c r="AF448" s="37"/>
      <c r="AG448" s="38" t="str">
        <f t="shared" si="89"/>
        <v/>
      </c>
      <c r="AH448" s="38" t="str">
        <f t="shared" si="90"/>
        <v/>
      </c>
      <c r="AI448" s="37"/>
    </row>
    <row r="449" spans="1:35" ht="14.25" customHeight="1" x14ac:dyDescent="0.25">
      <c r="A449" s="31" t="str">
        <f t="shared" si="78"/>
        <v/>
      </c>
      <c r="B449" s="39"/>
      <c r="C449" s="39"/>
      <c r="D449" s="45" t="str">
        <f t="shared" si="79"/>
        <v/>
      </c>
      <c r="E449" s="31" t="str">
        <f t="shared" si="80"/>
        <v/>
      </c>
      <c r="F449" s="31" t="str">
        <f t="shared" si="81"/>
        <v/>
      </c>
      <c r="G449" s="37"/>
      <c r="H449" s="31" t="str">
        <f>IFERROR(VLOOKUP(G449,'Vendor Master'!$A$14:$I$213,2,FALSE()),"")</f>
        <v/>
      </c>
      <c r="I449" s="37"/>
      <c r="J449" s="41"/>
      <c r="K449" s="41"/>
      <c r="L449" s="41"/>
      <c r="M449" s="33">
        <f t="shared" si="82"/>
        <v>0</v>
      </c>
      <c r="N449" s="37"/>
      <c r="O449" s="37" t="s">
        <v>370</v>
      </c>
      <c r="P449" s="41"/>
      <c r="Q449" s="33">
        <f t="shared" si="83"/>
        <v>0</v>
      </c>
      <c r="R449" s="33">
        <f>IF(ROW()=14,0,IF(OR(G449="",I449="",D449=""),0,SUMIFS($Q$14:Q448,$G$14:G448,G449,$I$14:I448,I449,$D$14:D448,"&gt;="&amp;DATE(IF(MONTH(D449)&gt;=4,YEAR(D449),YEAR(D449)-1),4,1),$D$14:D448,"&lt;"&amp;DATE(IF(MONTH(D449)&gt;=4,YEAR(D449)+1,YEAR(D449)),4,1))))</f>
        <v>0</v>
      </c>
      <c r="S449" s="33">
        <f t="shared" si="84"/>
        <v>0</v>
      </c>
      <c r="T449" s="33">
        <f>IFERROR(VLOOKUP(I449,'Section Master'!$A$14:$J$100,6,FALSE()),0)</f>
        <v>0</v>
      </c>
      <c r="U449" s="33">
        <f>IFERROR(VLOOKUP(I449,'Section Master'!$A$14:$J$100,7,FALSE()),0)</f>
        <v>0</v>
      </c>
      <c r="V449" s="31" t="str">
        <f>IF(I449="","",IFERROR(IF(VLOOKUP(I449,'Section Master'!$A$14:$J$100,8,FALSE())="Excess over aggregate",IF(S449&gt;U449,"Threshold exceeded","Below threshold"),IF(VLOOKUP(I449,'Section Master'!$A$14:$J$100,8,FALSE())="Single or aggregate gate",IF(OR(Q449&gt;T449,S449&gt;U449),"Threshold exceeded","Below threshold"),IF(VLOOKUP(I449,'Section Master'!$A$14:$J$100,8,FALSE())="Aggregate gate",IF(S449&gt;U449,"Threshold exceeded","Below threshold"),IF(VLOOKUP(I449,'Section Master'!$A$14:$J$100,8,FALSE())="No threshold","Applicable","Manual review")))),"Manual review"))</f>
        <v/>
      </c>
      <c r="W449" s="46">
        <f>IFERROR(VLOOKUP(I449,'Section Master'!$A$14:$J$100,5,FALSE()),0)</f>
        <v>0</v>
      </c>
      <c r="X449" s="44"/>
      <c r="Y449" s="33" t="str">
        <f>IF(I449="","",IF(V449="Below threshold",0,ROUND(IF(IFERROR(VLOOKUP(I449,'Section Master'!$A$14:$J$100,8,FALSE()),"")="Excess over aggregate",MAX(0,S449-MAX(U449,R449)),Q449)*IF(X449&lt;&gt;"",X449,W449),0)))</f>
        <v/>
      </c>
      <c r="Z449" s="39"/>
      <c r="AA449" s="45" t="str">
        <f t="shared" si="85"/>
        <v/>
      </c>
      <c r="AB449" s="39"/>
      <c r="AC449" s="33">
        <f t="shared" si="86"/>
        <v>0</v>
      </c>
      <c r="AD449" s="33">
        <f t="shared" si="87"/>
        <v>0</v>
      </c>
      <c r="AE449" s="33">
        <f t="shared" si="88"/>
        <v>0</v>
      </c>
      <c r="AF449" s="37"/>
      <c r="AG449" s="31" t="str">
        <f t="shared" si="89"/>
        <v/>
      </c>
      <c r="AH449" s="31" t="str">
        <f t="shared" si="90"/>
        <v/>
      </c>
      <c r="AI449" s="37"/>
    </row>
    <row r="450" spans="1:35" ht="14.25" customHeight="1" x14ac:dyDescent="0.25">
      <c r="A450" s="38" t="str">
        <f t="shared" si="78"/>
        <v/>
      </c>
      <c r="B450" s="39"/>
      <c r="C450" s="39"/>
      <c r="D450" s="40" t="str">
        <f t="shared" si="79"/>
        <v/>
      </c>
      <c r="E450" s="38" t="str">
        <f t="shared" si="80"/>
        <v/>
      </c>
      <c r="F450" s="38" t="str">
        <f t="shared" si="81"/>
        <v/>
      </c>
      <c r="G450" s="37"/>
      <c r="H450" s="38" t="str">
        <f>IFERROR(VLOOKUP(G450,'Vendor Master'!$A$14:$I$213,2,FALSE()),"")</f>
        <v/>
      </c>
      <c r="I450" s="37"/>
      <c r="J450" s="41"/>
      <c r="K450" s="41"/>
      <c r="L450" s="41"/>
      <c r="M450" s="42">
        <f t="shared" si="82"/>
        <v>0</v>
      </c>
      <c r="N450" s="37"/>
      <c r="O450" s="37" t="s">
        <v>370</v>
      </c>
      <c r="P450" s="41"/>
      <c r="Q450" s="42">
        <f t="shared" si="83"/>
        <v>0</v>
      </c>
      <c r="R450" s="42">
        <f>IF(ROW()=14,0,IF(OR(G450="",I450="",D450=""),0,SUMIFS($Q$14:Q449,$G$14:G449,G450,$I$14:I449,I450,$D$14:D449,"&gt;="&amp;DATE(IF(MONTH(D450)&gt;=4,YEAR(D450),YEAR(D450)-1),4,1),$D$14:D449,"&lt;"&amp;DATE(IF(MONTH(D450)&gt;=4,YEAR(D450)+1,YEAR(D450)),4,1))))</f>
        <v>0</v>
      </c>
      <c r="S450" s="42">
        <f t="shared" si="84"/>
        <v>0</v>
      </c>
      <c r="T450" s="42">
        <f>IFERROR(VLOOKUP(I450,'Section Master'!$A$14:$J$100,6,FALSE()),0)</f>
        <v>0</v>
      </c>
      <c r="U450" s="42">
        <f>IFERROR(VLOOKUP(I450,'Section Master'!$A$14:$J$100,7,FALSE()),0)</f>
        <v>0</v>
      </c>
      <c r="V450" s="38" t="str">
        <f>IF(I450="","",IFERROR(IF(VLOOKUP(I450,'Section Master'!$A$14:$J$100,8,FALSE())="Excess over aggregate",IF(S450&gt;U450,"Threshold exceeded","Below threshold"),IF(VLOOKUP(I450,'Section Master'!$A$14:$J$100,8,FALSE())="Single or aggregate gate",IF(OR(Q450&gt;T450,S450&gt;U450),"Threshold exceeded","Below threshold"),IF(VLOOKUP(I450,'Section Master'!$A$14:$J$100,8,FALSE())="Aggregate gate",IF(S450&gt;U450,"Threshold exceeded","Below threshold"),IF(VLOOKUP(I450,'Section Master'!$A$14:$J$100,8,FALSE())="No threshold","Applicable","Manual review")))),"Manual review"))</f>
        <v/>
      </c>
      <c r="W450" s="43">
        <f>IFERROR(VLOOKUP(I450,'Section Master'!$A$14:$J$100,5,FALSE()),0)</f>
        <v>0</v>
      </c>
      <c r="X450" s="44"/>
      <c r="Y450" s="42" t="str">
        <f>IF(I450="","",IF(V450="Below threshold",0,ROUND(IF(IFERROR(VLOOKUP(I450,'Section Master'!$A$14:$J$100,8,FALSE()),"")="Excess over aggregate",MAX(0,S450-MAX(U450,R450)),Q450)*IF(X450&lt;&gt;"",X450,W450),0)))</f>
        <v/>
      </c>
      <c r="Z450" s="39"/>
      <c r="AA450" s="40" t="str">
        <f t="shared" si="85"/>
        <v/>
      </c>
      <c r="AB450" s="39"/>
      <c r="AC450" s="42">
        <f t="shared" si="86"/>
        <v>0</v>
      </c>
      <c r="AD450" s="42">
        <f t="shared" si="87"/>
        <v>0</v>
      </c>
      <c r="AE450" s="42">
        <f t="shared" si="88"/>
        <v>0</v>
      </c>
      <c r="AF450" s="37"/>
      <c r="AG450" s="38" t="str">
        <f t="shared" si="89"/>
        <v/>
      </c>
      <c r="AH450" s="38" t="str">
        <f t="shared" si="90"/>
        <v/>
      </c>
      <c r="AI450" s="37"/>
    </row>
    <row r="451" spans="1:35" ht="14.25" customHeight="1" x14ac:dyDescent="0.25">
      <c r="A451" s="31" t="str">
        <f t="shared" si="78"/>
        <v/>
      </c>
      <c r="B451" s="39"/>
      <c r="C451" s="39"/>
      <c r="D451" s="45" t="str">
        <f t="shared" si="79"/>
        <v/>
      </c>
      <c r="E451" s="31" t="str">
        <f t="shared" si="80"/>
        <v/>
      </c>
      <c r="F451" s="31" t="str">
        <f t="shared" si="81"/>
        <v/>
      </c>
      <c r="G451" s="37"/>
      <c r="H451" s="31" t="str">
        <f>IFERROR(VLOOKUP(G451,'Vendor Master'!$A$14:$I$213,2,FALSE()),"")</f>
        <v/>
      </c>
      <c r="I451" s="37"/>
      <c r="J451" s="41"/>
      <c r="K451" s="41"/>
      <c r="L451" s="41"/>
      <c r="M451" s="33">
        <f t="shared" si="82"/>
        <v>0</v>
      </c>
      <c r="N451" s="37"/>
      <c r="O451" s="37" t="s">
        <v>370</v>
      </c>
      <c r="P451" s="41"/>
      <c r="Q451" s="33">
        <f t="shared" si="83"/>
        <v>0</v>
      </c>
      <c r="R451" s="33">
        <f>IF(ROW()=14,0,IF(OR(G451="",I451="",D451=""),0,SUMIFS($Q$14:Q450,$G$14:G450,G451,$I$14:I450,I451,$D$14:D450,"&gt;="&amp;DATE(IF(MONTH(D451)&gt;=4,YEAR(D451),YEAR(D451)-1),4,1),$D$14:D450,"&lt;"&amp;DATE(IF(MONTH(D451)&gt;=4,YEAR(D451)+1,YEAR(D451)),4,1))))</f>
        <v>0</v>
      </c>
      <c r="S451" s="33">
        <f t="shared" si="84"/>
        <v>0</v>
      </c>
      <c r="T451" s="33">
        <f>IFERROR(VLOOKUP(I451,'Section Master'!$A$14:$J$100,6,FALSE()),0)</f>
        <v>0</v>
      </c>
      <c r="U451" s="33">
        <f>IFERROR(VLOOKUP(I451,'Section Master'!$A$14:$J$100,7,FALSE()),0)</f>
        <v>0</v>
      </c>
      <c r="V451" s="31" t="str">
        <f>IF(I451="","",IFERROR(IF(VLOOKUP(I451,'Section Master'!$A$14:$J$100,8,FALSE())="Excess over aggregate",IF(S451&gt;U451,"Threshold exceeded","Below threshold"),IF(VLOOKUP(I451,'Section Master'!$A$14:$J$100,8,FALSE())="Single or aggregate gate",IF(OR(Q451&gt;T451,S451&gt;U451),"Threshold exceeded","Below threshold"),IF(VLOOKUP(I451,'Section Master'!$A$14:$J$100,8,FALSE())="Aggregate gate",IF(S451&gt;U451,"Threshold exceeded","Below threshold"),IF(VLOOKUP(I451,'Section Master'!$A$14:$J$100,8,FALSE())="No threshold","Applicable","Manual review")))),"Manual review"))</f>
        <v/>
      </c>
      <c r="W451" s="46">
        <f>IFERROR(VLOOKUP(I451,'Section Master'!$A$14:$J$100,5,FALSE()),0)</f>
        <v>0</v>
      </c>
      <c r="X451" s="44"/>
      <c r="Y451" s="33" t="str">
        <f>IF(I451="","",IF(V451="Below threshold",0,ROUND(IF(IFERROR(VLOOKUP(I451,'Section Master'!$A$14:$J$100,8,FALSE()),"")="Excess over aggregate",MAX(0,S451-MAX(U451,R451)),Q451)*IF(X451&lt;&gt;"",X451,W451),0)))</f>
        <v/>
      </c>
      <c r="Z451" s="39"/>
      <c r="AA451" s="45" t="str">
        <f t="shared" si="85"/>
        <v/>
      </c>
      <c r="AB451" s="39"/>
      <c r="AC451" s="33">
        <f t="shared" si="86"/>
        <v>0</v>
      </c>
      <c r="AD451" s="33">
        <f t="shared" si="87"/>
        <v>0</v>
      </c>
      <c r="AE451" s="33">
        <f t="shared" si="88"/>
        <v>0</v>
      </c>
      <c r="AF451" s="37"/>
      <c r="AG451" s="31" t="str">
        <f t="shared" si="89"/>
        <v/>
      </c>
      <c r="AH451" s="31" t="str">
        <f t="shared" si="90"/>
        <v/>
      </c>
      <c r="AI451" s="37"/>
    </row>
    <row r="452" spans="1:35" ht="14.25" customHeight="1" x14ac:dyDescent="0.25">
      <c r="A452" s="38" t="str">
        <f t="shared" si="78"/>
        <v/>
      </c>
      <c r="B452" s="39"/>
      <c r="C452" s="39"/>
      <c r="D452" s="40" t="str">
        <f t="shared" si="79"/>
        <v/>
      </c>
      <c r="E452" s="38" t="str">
        <f t="shared" si="80"/>
        <v/>
      </c>
      <c r="F452" s="38" t="str">
        <f t="shared" si="81"/>
        <v/>
      </c>
      <c r="G452" s="37"/>
      <c r="H452" s="38" t="str">
        <f>IFERROR(VLOOKUP(G452,'Vendor Master'!$A$14:$I$213,2,FALSE()),"")</f>
        <v/>
      </c>
      <c r="I452" s="37"/>
      <c r="J452" s="41"/>
      <c r="K452" s="41"/>
      <c r="L452" s="41"/>
      <c r="M452" s="42">
        <f t="shared" si="82"/>
        <v>0</v>
      </c>
      <c r="N452" s="37"/>
      <c r="O452" s="37" t="s">
        <v>370</v>
      </c>
      <c r="P452" s="41"/>
      <c r="Q452" s="42">
        <f t="shared" si="83"/>
        <v>0</v>
      </c>
      <c r="R452" s="42">
        <f>IF(ROW()=14,0,IF(OR(G452="",I452="",D452=""),0,SUMIFS($Q$14:Q451,$G$14:G451,G452,$I$14:I451,I452,$D$14:D451,"&gt;="&amp;DATE(IF(MONTH(D452)&gt;=4,YEAR(D452),YEAR(D452)-1),4,1),$D$14:D451,"&lt;"&amp;DATE(IF(MONTH(D452)&gt;=4,YEAR(D452)+1,YEAR(D452)),4,1))))</f>
        <v>0</v>
      </c>
      <c r="S452" s="42">
        <f t="shared" si="84"/>
        <v>0</v>
      </c>
      <c r="T452" s="42">
        <f>IFERROR(VLOOKUP(I452,'Section Master'!$A$14:$J$100,6,FALSE()),0)</f>
        <v>0</v>
      </c>
      <c r="U452" s="42">
        <f>IFERROR(VLOOKUP(I452,'Section Master'!$A$14:$J$100,7,FALSE()),0)</f>
        <v>0</v>
      </c>
      <c r="V452" s="38" t="str">
        <f>IF(I452="","",IFERROR(IF(VLOOKUP(I452,'Section Master'!$A$14:$J$100,8,FALSE())="Excess over aggregate",IF(S452&gt;U452,"Threshold exceeded","Below threshold"),IF(VLOOKUP(I452,'Section Master'!$A$14:$J$100,8,FALSE())="Single or aggregate gate",IF(OR(Q452&gt;T452,S452&gt;U452),"Threshold exceeded","Below threshold"),IF(VLOOKUP(I452,'Section Master'!$A$14:$J$100,8,FALSE())="Aggregate gate",IF(S452&gt;U452,"Threshold exceeded","Below threshold"),IF(VLOOKUP(I452,'Section Master'!$A$14:$J$100,8,FALSE())="No threshold","Applicable","Manual review")))),"Manual review"))</f>
        <v/>
      </c>
      <c r="W452" s="43">
        <f>IFERROR(VLOOKUP(I452,'Section Master'!$A$14:$J$100,5,FALSE()),0)</f>
        <v>0</v>
      </c>
      <c r="X452" s="44"/>
      <c r="Y452" s="42" t="str">
        <f>IF(I452="","",IF(V452="Below threshold",0,ROUND(IF(IFERROR(VLOOKUP(I452,'Section Master'!$A$14:$J$100,8,FALSE()),"")="Excess over aggregate",MAX(0,S452-MAX(U452,R452)),Q452)*IF(X452&lt;&gt;"",X452,W452),0)))</f>
        <v/>
      </c>
      <c r="Z452" s="39"/>
      <c r="AA452" s="40" t="str">
        <f t="shared" si="85"/>
        <v/>
      </c>
      <c r="AB452" s="39"/>
      <c r="AC452" s="42">
        <f t="shared" si="86"/>
        <v>0</v>
      </c>
      <c r="AD452" s="42">
        <f t="shared" si="87"/>
        <v>0</v>
      </c>
      <c r="AE452" s="42">
        <f t="shared" si="88"/>
        <v>0</v>
      </c>
      <c r="AF452" s="37"/>
      <c r="AG452" s="38" t="str">
        <f t="shared" si="89"/>
        <v/>
      </c>
      <c r="AH452" s="38" t="str">
        <f t="shared" si="90"/>
        <v/>
      </c>
      <c r="AI452" s="37"/>
    </row>
    <row r="453" spans="1:35" ht="14.25" customHeight="1" x14ac:dyDescent="0.25">
      <c r="A453" s="31" t="str">
        <f t="shared" si="78"/>
        <v/>
      </c>
      <c r="B453" s="39"/>
      <c r="C453" s="39"/>
      <c r="D453" s="45" t="str">
        <f t="shared" si="79"/>
        <v/>
      </c>
      <c r="E453" s="31" t="str">
        <f t="shared" si="80"/>
        <v/>
      </c>
      <c r="F453" s="31" t="str">
        <f t="shared" si="81"/>
        <v/>
      </c>
      <c r="G453" s="37"/>
      <c r="H453" s="31" t="str">
        <f>IFERROR(VLOOKUP(G453,'Vendor Master'!$A$14:$I$213,2,FALSE()),"")</f>
        <v/>
      </c>
      <c r="I453" s="37"/>
      <c r="J453" s="41"/>
      <c r="K453" s="41"/>
      <c r="L453" s="41"/>
      <c r="M453" s="33">
        <f t="shared" si="82"/>
        <v>0</v>
      </c>
      <c r="N453" s="37"/>
      <c r="O453" s="37" t="s">
        <v>370</v>
      </c>
      <c r="P453" s="41"/>
      <c r="Q453" s="33">
        <f t="shared" si="83"/>
        <v>0</v>
      </c>
      <c r="R453" s="33">
        <f>IF(ROW()=14,0,IF(OR(G453="",I453="",D453=""),0,SUMIFS($Q$14:Q452,$G$14:G452,G453,$I$14:I452,I453,$D$14:D452,"&gt;="&amp;DATE(IF(MONTH(D453)&gt;=4,YEAR(D453),YEAR(D453)-1),4,1),$D$14:D452,"&lt;"&amp;DATE(IF(MONTH(D453)&gt;=4,YEAR(D453)+1,YEAR(D453)),4,1))))</f>
        <v>0</v>
      </c>
      <c r="S453" s="33">
        <f t="shared" si="84"/>
        <v>0</v>
      </c>
      <c r="T453" s="33">
        <f>IFERROR(VLOOKUP(I453,'Section Master'!$A$14:$J$100,6,FALSE()),0)</f>
        <v>0</v>
      </c>
      <c r="U453" s="33">
        <f>IFERROR(VLOOKUP(I453,'Section Master'!$A$14:$J$100,7,FALSE()),0)</f>
        <v>0</v>
      </c>
      <c r="V453" s="31" t="str">
        <f>IF(I453="","",IFERROR(IF(VLOOKUP(I453,'Section Master'!$A$14:$J$100,8,FALSE())="Excess over aggregate",IF(S453&gt;U453,"Threshold exceeded","Below threshold"),IF(VLOOKUP(I453,'Section Master'!$A$14:$J$100,8,FALSE())="Single or aggregate gate",IF(OR(Q453&gt;T453,S453&gt;U453),"Threshold exceeded","Below threshold"),IF(VLOOKUP(I453,'Section Master'!$A$14:$J$100,8,FALSE())="Aggregate gate",IF(S453&gt;U453,"Threshold exceeded","Below threshold"),IF(VLOOKUP(I453,'Section Master'!$A$14:$J$100,8,FALSE())="No threshold","Applicable","Manual review")))),"Manual review"))</f>
        <v/>
      </c>
      <c r="W453" s="46">
        <f>IFERROR(VLOOKUP(I453,'Section Master'!$A$14:$J$100,5,FALSE()),0)</f>
        <v>0</v>
      </c>
      <c r="X453" s="44"/>
      <c r="Y453" s="33" t="str">
        <f>IF(I453="","",IF(V453="Below threshold",0,ROUND(IF(IFERROR(VLOOKUP(I453,'Section Master'!$A$14:$J$100,8,FALSE()),"")="Excess over aggregate",MAX(0,S453-MAX(U453,R453)),Q453)*IF(X453&lt;&gt;"",X453,W453),0)))</f>
        <v/>
      </c>
      <c r="Z453" s="39"/>
      <c r="AA453" s="45" t="str">
        <f t="shared" si="85"/>
        <v/>
      </c>
      <c r="AB453" s="39"/>
      <c r="AC453" s="33">
        <f t="shared" si="86"/>
        <v>0</v>
      </c>
      <c r="AD453" s="33">
        <f t="shared" si="87"/>
        <v>0</v>
      </c>
      <c r="AE453" s="33">
        <f t="shared" si="88"/>
        <v>0</v>
      </c>
      <c r="AF453" s="37"/>
      <c r="AG453" s="31" t="str">
        <f t="shared" si="89"/>
        <v/>
      </c>
      <c r="AH453" s="31" t="str">
        <f t="shared" si="90"/>
        <v/>
      </c>
      <c r="AI453" s="37"/>
    </row>
    <row r="454" spans="1:35" ht="14.25" customHeight="1" x14ac:dyDescent="0.25">
      <c r="A454" s="38" t="str">
        <f t="shared" si="78"/>
        <v/>
      </c>
      <c r="B454" s="39"/>
      <c r="C454" s="39"/>
      <c r="D454" s="40" t="str">
        <f t="shared" si="79"/>
        <v/>
      </c>
      <c r="E454" s="38" t="str">
        <f t="shared" si="80"/>
        <v/>
      </c>
      <c r="F454" s="38" t="str">
        <f t="shared" si="81"/>
        <v/>
      </c>
      <c r="G454" s="37"/>
      <c r="H454" s="38" t="str">
        <f>IFERROR(VLOOKUP(G454,'Vendor Master'!$A$14:$I$213,2,FALSE()),"")</f>
        <v/>
      </c>
      <c r="I454" s="37"/>
      <c r="J454" s="41"/>
      <c r="K454" s="41"/>
      <c r="L454" s="41"/>
      <c r="M454" s="42">
        <f t="shared" si="82"/>
        <v>0</v>
      </c>
      <c r="N454" s="37"/>
      <c r="O454" s="37" t="s">
        <v>370</v>
      </c>
      <c r="P454" s="41"/>
      <c r="Q454" s="42">
        <f t="shared" si="83"/>
        <v>0</v>
      </c>
      <c r="R454" s="42">
        <f>IF(ROW()=14,0,IF(OR(G454="",I454="",D454=""),0,SUMIFS($Q$14:Q453,$G$14:G453,G454,$I$14:I453,I454,$D$14:D453,"&gt;="&amp;DATE(IF(MONTH(D454)&gt;=4,YEAR(D454),YEAR(D454)-1),4,1),$D$14:D453,"&lt;"&amp;DATE(IF(MONTH(D454)&gt;=4,YEAR(D454)+1,YEAR(D454)),4,1))))</f>
        <v>0</v>
      </c>
      <c r="S454" s="42">
        <f t="shared" si="84"/>
        <v>0</v>
      </c>
      <c r="T454" s="42">
        <f>IFERROR(VLOOKUP(I454,'Section Master'!$A$14:$J$100,6,FALSE()),0)</f>
        <v>0</v>
      </c>
      <c r="U454" s="42">
        <f>IFERROR(VLOOKUP(I454,'Section Master'!$A$14:$J$100,7,FALSE()),0)</f>
        <v>0</v>
      </c>
      <c r="V454" s="38" t="str">
        <f>IF(I454="","",IFERROR(IF(VLOOKUP(I454,'Section Master'!$A$14:$J$100,8,FALSE())="Excess over aggregate",IF(S454&gt;U454,"Threshold exceeded","Below threshold"),IF(VLOOKUP(I454,'Section Master'!$A$14:$J$100,8,FALSE())="Single or aggregate gate",IF(OR(Q454&gt;T454,S454&gt;U454),"Threshold exceeded","Below threshold"),IF(VLOOKUP(I454,'Section Master'!$A$14:$J$100,8,FALSE())="Aggregate gate",IF(S454&gt;U454,"Threshold exceeded","Below threshold"),IF(VLOOKUP(I454,'Section Master'!$A$14:$J$100,8,FALSE())="No threshold","Applicable","Manual review")))),"Manual review"))</f>
        <v/>
      </c>
      <c r="W454" s="43">
        <f>IFERROR(VLOOKUP(I454,'Section Master'!$A$14:$J$100,5,FALSE()),0)</f>
        <v>0</v>
      </c>
      <c r="X454" s="44"/>
      <c r="Y454" s="42" t="str">
        <f>IF(I454="","",IF(V454="Below threshold",0,ROUND(IF(IFERROR(VLOOKUP(I454,'Section Master'!$A$14:$J$100,8,FALSE()),"")="Excess over aggregate",MAX(0,S454-MAX(U454,R454)),Q454)*IF(X454&lt;&gt;"",X454,W454),0)))</f>
        <v/>
      </c>
      <c r="Z454" s="39"/>
      <c r="AA454" s="40" t="str">
        <f t="shared" si="85"/>
        <v/>
      </c>
      <c r="AB454" s="39"/>
      <c r="AC454" s="42">
        <f t="shared" si="86"/>
        <v>0</v>
      </c>
      <c r="AD454" s="42">
        <f t="shared" si="87"/>
        <v>0</v>
      </c>
      <c r="AE454" s="42">
        <f t="shared" si="88"/>
        <v>0</v>
      </c>
      <c r="AF454" s="37"/>
      <c r="AG454" s="38" t="str">
        <f t="shared" si="89"/>
        <v/>
      </c>
      <c r="AH454" s="38" t="str">
        <f t="shared" si="90"/>
        <v/>
      </c>
      <c r="AI454" s="37"/>
    </row>
    <row r="455" spans="1:35" ht="14.25" customHeight="1" x14ac:dyDescent="0.25">
      <c r="A455" s="31" t="str">
        <f t="shared" si="78"/>
        <v/>
      </c>
      <c r="B455" s="39"/>
      <c r="C455" s="39"/>
      <c r="D455" s="45" t="str">
        <f t="shared" si="79"/>
        <v/>
      </c>
      <c r="E455" s="31" t="str">
        <f t="shared" si="80"/>
        <v/>
      </c>
      <c r="F455" s="31" t="str">
        <f t="shared" si="81"/>
        <v/>
      </c>
      <c r="G455" s="37"/>
      <c r="H455" s="31" t="str">
        <f>IFERROR(VLOOKUP(G455,'Vendor Master'!$A$14:$I$213,2,FALSE()),"")</f>
        <v/>
      </c>
      <c r="I455" s="37"/>
      <c r="J455" s="41"/>
      <c r="K455" s="41"/>
      <c r="L455" s="41"/>
      <c r="M455" s="33">
        <f t="shared" si="82"/>
        <v>0</v>
      </c>
      <c r="N455" s="37"/>
      <c r="O455" s="37" t="s">
        <v>370</v>
      </c>
      <c r="P455" s="41"/>
      <c r="Q455" s="33">
        <f t="shared" si="83"/>
        <v>0</v>
      </c>
      <c r="R455" s="33">
        <f>IF(ROW()=14,0,IF(OR(G455="",I455="",D455=""),0,SUMIFS($Q$14:Q454,$G$14:G454,G455,$I$14:I454,I455,$D$14:D454,"&gt;="&amp;DATE(IF(MONTH(D455)&gt;=4,YEAR(D455),YEAR(D455)-1),4,1),$D$14:D454,"&lt;"&amp;DATE(IF(MONTH(D455)&gt;=4,YEAR(D455)+1,YEAR(D455)),4,1))))</f>
        <v>0</v>
      </c>
      <c r="S455" s="33">
        <f t="shared" si="84"/>
        <v>0</v>
      </c>
      <c r="T455" s="33">
        <f>IFERROR(VLOOKUP(I455,'Section Master'!$A$14:$J$100,6,FALSE()),0)</f>
        <v>0</v>
      </c>
      <c r="U455" s="33">
        <f>IFERROR(VLOOKUP(I455,'Section Master'!$A$14:$J$100,7,FALSE()),0)</f>
        <v>0</v>
      </c>
      <c r="V455" s="31" t="str">
        <f>IF(I455="","",IFERROR(IF(VLOOKUP(I455,'Section Master'!$A$14:$J$100,8,FALSE())="Excess over aggregate",IF(S455&gt;U455,"Threshold exceeded","Below threshold"),IF(VLOOKUP(I455,'Section Master'!$A$14:$J$100,8,FALSE())="Single or aggregate gate",IF(OR(Q455&gt;T455,S455&gt;U455),"Threshold exceeded","Below threshold"),IF(VLOOKUP(I455,'Section Master'!$A$14:$J$100,8,FALSE())="Aggregate gate",IF(S455&gt;U455,"Threshold exceeded","Below threshold"),IF(VLOOKUP(I455,'Section Master'!$A$14:$J$100,8,FALSE())="No threshold","Applicable","Manual review")))),"Manual review"))</f>
        <v/>
      </c>
      <c r="W455" s="46">
        <f>IFERROR(VLOOKUP(I455,'Section Master'!$A$14:$J$100,5,FALSE()),0)</f>
        <v>0</v>
      </c>
      <c r="X455" s="44"/>
      <c r="Y455" s="33" t="str">
        <f>IF(I455="","",IF(V455="Below threshold",0,ROUND(IF(IFERROR(VLOOKUP(I455,'Section Master'!$A$14:$J$100,8,FALSE()),"")="Excess over aggregate",MAX(0,S455-MAX(U455,R455)),Q455)*IF(X455&lt;&gt;"",X455,W455),0)))</f>
        <v/>
      </c>
      <c r="Z455" s="39"/>
      <c r="AA455" s="45" t="str">
        <f t="shared" si="85"/>
        <v/>
      </c>
      <c r="AB455" s="39"/>
      <c r="AC455" s="33">
        <f t="shared" si="86"/>
        <v>0</v>
      </c>
      <c r="AD455" s="33">
        <f t="shared" si="87"/>
        <v>0</v>
      </c>
      <c r="AE455" s="33">
        <f t="shared" si="88"/>
        <v>0</v>
      </c>
      <c r="AF455" s="37"/>
      <c r="AG455" s="31" t="str">
        <f t="shared" si="89"/>
        <v/>
      </c>
      <c r="AH455" s="31" t="str">
        <f t="shared" si="90"/>
        <v/>
      </c>
      <c r="AI455" s="37"/>
    </row>
    <row r="456" spans="1:35" ht="14.25" customHeight="1" x14ac:dyDescent="0.25">
      <c r="A456" s="38" t="str">
        <f t="shared" si="78"/>
        <v/>
      </c>
      <c r="B456" s="39"/>
      <c r="C456" s="39"/>
      <c r="D456" s="40" t="str">
        <f t="shared" si="79"/>
        <v/>
      </c>
      <c r="E456" s="38" t="str">
        <f t="shared" si="80"/>
        <v/>
      </c>
      <c r="F456" s="38" t="str">
        <f t="shared" si="81"/>
        <v/>
      </c>
      <c r="G456" s="37"/>
      <c r="H456" s="38" t="str">
        <f>IFERROR(VLOOKUP(G456,'Vendor Master'!$A$14:$I$213,2,FALSE()),"")</f>
        <v/>
      </c>
      <c r="I456" s="37"/>
      <c r="J456" s="41"/>
      <c r="K456" s="41"/>
      <c r="L456" s="41"/>
      <c r="M456" s="42">
        <f t="shared" si="82"/>
        <v>0</v>
      </c>
      <c r="N456" s="37"/>
      <c r="O456" s="37" t="s">
        <v>370</v>
      </c>
      <c r="P456" s="41"/>
      <c r="Q456" s="42">
        <f t="shared" si="83"/>
        <v>0</v>
      </c>
      <c r="R456" s="42">
        <f>IF(ROW()=14,0,IF(OR(G456="",I456="",D456=""),0,SUMIFS($Q$14:Q455,$G$14:G455,G456,$I$14:I455,I456,$D$14:D455,"&gt;="&amp;DATE(IF(MONTH(D456)&gt;=4,YEAR(D456),YEAR(D456)-1),4,1),$D$14:D455,"&lt;"&amp;DATE(IF(MONTH(D456)&gt;=4,YEAR(D456)+1,YEAR(D456)),4,1))))</f>
        <v>0</v>
      </c>
      <c r="S456" s="42">
        <f t="shared" si="84"/>
        <v>0</v>
      </c>
      <c r="T456" s="42">
        <f>IFERROR(VLOOKUP(I456,'Section Master'!$A$14:$J$100,6,FALSE()),0)</f>
        <v>0</v>
      </c>
      <c r="U456" s="42">
        <f>IFERROR(VLOOKUP(I456,'Section Master'!$A$14:$J$100,7,FALSE()),0)</f>
        <v>0</v>
      </c>
      <c r="V456" s="38" t="str">
        <f>IF(I456="","",IFERROR(IF(VLOOKUP(I456,'Section Master'!$A$14:$J$100,8,FALSE())="Excess over aggregate",IF(S456&gt;U456,"Threshold exceeded","Below threshold"),IF(VLOOKUP(I456,'Section Master'!$A$14:$J$100,8,FALSE())="Single or aggregate gate",IF(OR(Q456&gt;T456,S456&gt;U456),"Threshold exceeded","Below threshold"),IF(VLOOKUP(I456,'Section Master'!$A$14:$J$100,8,FALSE())="Aggregate gate",IF(S456&gt;U456,"Threshold exceeded","Below threshold"),IF(VLOOKUP(I456,'Section Master'!$A$14:$J$100,8,FALSE())="No threshold","Applicable","Manual review")))),"Manual review"))</f>
        <v/>
      </c>
      <c r="W456" s="43">
        <f>IFERROR(VLOOKUP(I456,'Section Master'!$A$14:$J$100,5,FALSE()),0)</f>
        <v>0</v>
      </c>
      <c r="X456" s="44"/>
      <c r="Y456" s="42" t="str">
        <f>IF(I456="","",IF(V456="Below threshold",0,ROUND(IF(IFERROR(VLOOKUP(I456,'Section Master'!$A$14:$J$100,8,FALSE()),"")="Excess over aggregate",MAX(0,S456-MAX(U456,R456)),Q456)*IF(X456&lt;&gt;"",X456,W456),0)))</f>
        <v/>
      </c>
      <c r="Z456" s="39"/>
      <c r="AA456" s="40" t="str">
        <f t="shared" si="85"/>
        <v/>
      </c>
      <c r="AB456" s="39"/>
      <c r="AC456" s="42">
        <f t="shared" si="86"/>
        <v>0</v>
      </c>
      <c r="AD456" s="42">
        <f t="shared" si="87"/>
        <v>0</v>
      </c>
      <c r="AE456" s="42">
        <f t="shared" si="88"/>
        <v>0</v>
      </c>
      <c r="AF456" s="37"/>
      <c r="AG456" s="38" t="str">
        <f t="shared" si="89"/>
        <v/>
      </c>
      <c r="AH456" s="38" t="str">
        <f t="shared" si="90"/>
        <v/>
      </c>
      <c r="AI456" s="37"/>
    </row>
    <row r="457" spans="1:35" ht="14.25" customHeight="1" x14ac:dyDescent="0.25">
      <c r="A457" s="31" t="str">
        <f t="shared" si="78"/>
        <v/>
      </c>
      <c r="B457" s="39"/>
      <c r="C457" s="39"/>
      <c r="D457" s="45" t="str">
        <f t="shared" si="79"/>
        <v/>
      </c>
      <c r="E457" s="31" t="str">
        <f t="shared" si="80"/>
        <v/>
      </c>
      <c r="F457" s="31" t="str">
        <f t="shared" si="81"/>
        <v/>
      </c>
      <c r="G457" s="37"/>
      <c r="H457" s="31" t="str">
        <f>IFERROR(VLOOKUP(G457,'Vendor Master'!$A$14:$I$213,2,FALSE()),"")</f>
        <v/>
      </c>
      <c r="I457" s="37"/>
      <c r="J457" s="41"/>
      <c r="K457" s="41"/>
      <c r="L457" s="41"/>
      <c r="M457" s="33">
        <f t="shared" si="82"/>
        <v>0</v>
      </c>
      <c r="N457" s="37"/>
      <c r="O457" s="37" t="s">
        <v>370</v>
      </c>
      <c r="P457" s="41"/>
      <c r="Q457" s="33">
        <f t="shared" si="83"/>
        <v>0</v>
      </c>
      <c r="R457" s="33">
        <f>IF(ROW()=14,0,IF(OR(G457="",I457="",D457=""),0,SUMIFS($Q$14:Q456,$G$14:G456,G457,$I$14:I456,I457,$D$14:D456,"&gt;="&amp;DATE(IF(MONTH(D457)&gt;=4,YEAR(D457),YEAR(D457)-1),4,1),$D$14:D456,"&lt;"&amp;DATE(IF(MONTH(D457)&gt;=4,YEAR(D457)+1,YEAR(D457)),4,1))))</f>
        <v>0</v>
      </c>
      <c r="S457" s="33">
        <f t="shared" si="84"/>
        <v>0</v>
      </c>
      <c r="T457" s="33">
        <f>IFERROR(VLOOKUP(I457,'Section Master'!$A$14:$J$100,6,FALSE()),0)</f>
        <v>0</v>
      </c>
      <c r="U457" s="33">
        <f>IFERROR(VLOOKUP(I457,'Section Master'!$A$14:$J$100,7,FALSE()),0)</f>
        <v>0</v>
      </c>
      <c r="V457" s="31" t="str">
        <f>IF(I457="","",IFERROR(IF(VLOOKUP(I457,'Section Master'!$A$14:$J$100,8,FALSE())="Excess over aggregate",IF(S457&gt;U457,"Threshold exceeded","Below threshold"),IF(VLOOKUP(I457,'Section Master'!$A$14:$J$100,8,FALSE())="Single or aggregate gate",IF(OR(Q457&gt;T457,S457&gt;U457),"Threshold exceeded","Below threshold"),IF(VLOOKUP(I457,'Section Master'!$A$14:$J$100,8,FALSE())="Aggregate gate",IF(S457&gt;U457,"Threshold exceeded","Below threshold"),IF(VLOOKUP(I457,'Section Master'!$A$14:$J$100,8,FALSE())="No threshold","Applicable","Manual review")))),"Manual review"))</f>
        <v/>
      </c>
      <c r="W457" s="46">
        <f>IFERROR(VLOOKUP(I457,'Section Master'!$A$14:$J$100,5,FALSE()),0)</f>
        <v>0</v>
      </c>
      <c r="X457" s="44"/>
      <c r="Y457" s="33" t="str">
        <f>IF(I457="","",IF(V457="Below threshold",0,ROUND(IF(IFERROR(VLOOKUP(I457,'Section Master'!$A$14:$J$100,8,FALSE()),"")="Excess over aggregate",MAX(0,S457-MAX(U457,R457)),Q457)*IF(X457&lt;&gt;"",X457,W457),0)))</f>
        <v/>
      </c>
      <c r="Z457" s="39"/>
      <c r="AA457" s="45" t="str">
        <f t="shared" si="85"/>
        <v/>
      </c>
      <c r="AB457" s="39"/>
      <c r="AC457" s="33">
        <f t="shared" si="86"/>
        <v>0</v>
      </c>
      <c r="AD457" s="33">
        <f t="shared" si="87"/>
        <v>0</v>
      </c>
      <c r="AE457" s="33">
        <f t="shared" si="88"/>
        <v>0</v>
      </c>
      <c r="AF457" s="37"/>
      <c r="AG457" s="31" t="str">
        <f t="shared" si="89"/>
        <v/>
      </c>
      <c r="AH457" s="31" t="str">
        <f t="shared" si="90"/>
        <v/>
      </c>
      <c r="AI457" s="37"/>
    </row>
    <row r="458" spans="1:35" ht="14.25" customHeight="1" x14ac:dyDescent="0.25">
      <c r="A458" s="38" t="str">
        <f t="shared" si="78"/>
        <v/>
      </c>
      <c r="B458" s="39"/>
      <c r="C458" s="39"/>
      <c r="D458" s="40" t="str">
        <f t="shared" si="79"/>
        <v/>
      </c>
      <c r="E458" s="38" t="str">
        <f t="shared" si="80"/>
        <v/>
      </c>
      <c r="F458" s="38" t="str">
        <f t="shared" si="81"/>
        <v/>
      </c>
      <c r="G458" s="37"/>
      <c r="H458" s="38" t="str">
        <f>IFERROR(VLOOKUP(G458,'Vendor Master'!$A$14:$I$213,2,FALSE()),"")</f>
        <v/>
      </c>
      <c r="I458" s="37"/>
      <c r="J458" s="41"/>
      <c r="K458" s="41"/>
      <c r="L458" s="41"/>
      <c r="M458" s="42">
        <f t="shared" si="82"/>
        <v>0</v>
      </c>
      <c r="N458" s="37"/>
      <c r="O458" s="37" t="s">
        <v>370</v>
      </c>
      <c r="P458" s="41"/>
      <c r="Q458" s="42">
        <f t="shared" si="83"/>
        <v>0</v>
      </c>
      <c r="R458" s="42">
        <f>IF(ROW()=14,0,IF(OR(G458="",I458="",D458=""),0,SUMIFS($Q$14:Q457,$G$14:G457,G458,$I$14:I457,I458,$D$14:D457,"&gt;="&amp;DATE(IF(MONTH(D458)&gt;=4,YEAR(D458),YEAR(D458)-1),4,1),$D$14:D457,"&lt;"&amp;DATE(IF(MONTH(D458)&gt;=4,YEAR(D458)+1,YEAR(D458)),4,1))))</f>
        <v>0</v>
      </c>
      <c r="S458" s="42">
        <f t="shared" si="84"/>
        <v>0</v>
      </c>
      <c r="T458" s="42">
        <f>IFERROR(VLOOKUP(I458,'Section Master'!$A$14:$J$100,6,FALSE()),0)</f>
        <v>0</v>
      </c>
      <c r="U458" s="42">
        <f>IFERROR(VLOOKUP(I458,'Section Master'!$A$14:$J$100,7,FALSE()),0)</f>
        <v>0</v>
      </c>
      <c r="V458" s="38" t="str">
        <f>IF(I458="","",IFERROR(IF(VLOOKUP(I458,'Section Master'!$A$14:$J$100,8,FALSE())="Excess over aggregate",IF(S458&gt;U458,"Threshold exceeded","Below threshold"),IF(VLOOKUP(I458,'Section Master'!$A$14:$J$100,8,FALSE())="Single or aggregate gate",IF(OR(Q458&gt;T458,S458&gt;U458),"Threshold exceeded","Below threshold"),IF(VLOOKUP(I458,'Section Master'!$A$14:$J$100,8,FALSE())="Aggregate gate",IF(S458&gt;U458,"Threshold exceeded","Below threshold"),IF(VLOOKUP(I458,'Section Master'!$A$14:$J$100,8,FALSE())="No threshold","Applicable","Manual review")))),"Manual review"))</f>
        <v/>
      </c>
      <c r="W458" s="43">
        <f>IFERROR(VLOOKUP(I458,'Section Master'!$A$14:$J$100,5,FALSE()),0)</f>
        <v>0</v>
      </c>
      <c r="X458" s="44"/>
      <c r="Y458" s="42" t="str">
        <f>IF(I458="","",IF(V458="Below threshold",0,ROUND(IF(IFERROR(VLOOKUP(I458,'Section Master'!$A$14:$J$100,8,FALSE()),"")="Excess over aggregate",MAX(0,S458-MAX(U458,R458)),Q458)*IF(X458&lt;&gt;"",X458,W458),0)))</f>
        <v/>
      </c>
      <c r="Z458" s="39"/>
      <c r="AA458" s="40" t="str">
        <f t="shared" si="85"/>
        <v/>
      </c>
      <c r="AB458" s="39"/>
      <c r="AC458" s="42">
        <f t="shared" si="86"/>
        <v>0</v>
      </c>
      <c r="AD458" s="42">
        <f t="shared" si="87"/>
        <v>0</v>
      </c>
      <c r="AE458" s="42">
        <f t="shared" si="88"/>
        <v>0</v>
      </c>
      <c r="AF458" s="37"/>
      <c r="AG458" s="38" t="str">
        <f t="shared" si="89"/>
        <v/>
      </c>
      <c r="AH458" s="38" t="str">
        <f t="shared" si="90"/>
        <v/>
      </c>
      <c r="AI458" s="37"/>
    </row>
    <row r="459" spans="1:35" ht="14.25" customHeight="1" x14ac:dyDescent="0.25">
      <c r="A459" s="31" t="str">
        <f t="shared" si="78"/>
        <v/>
      </c>
      <c r="B459" s="39"/>
      <c r="C459" s="39"/>
      <c r="D459" s="45" t="str">
        <f t="shared" si="79"/>
        <v/>
      </c>
      <c r="E459" s="31" t="str">
        <f t="shared" si="80"/>
        <v/>
      </c>
      <c r="F459" s="31" t="str">
        <f t="shared" si="81"/>
        <v/>
      </c>
      <c r="G459" s="37"/>
      <c r="H459" s="31" t="str">
        <f>IFERROR(VLOOKUP(G459,'Vendor Master'!$A$14:$I$213,2,FALSE()),"")</f>
        <v/>
      </c>
      <c r="I459" s="37"/>
      <c r="J459" s="41"/>
      <c r="K459" s="41"/>
      <c r="L459" s="41"/>
      <c r="M459" s="33">
        <f t="shared" si="82"/>
        <v>0</v>
      </c>
      <c r="N459" s="37"/>
      <c r="O459" s="37" t="s">
        <v>370</v>
      </c>
      <c r="P459" s="41"/>
      <c r="Q459" s="33">
        <f t="shared" si="83"/>
        <v>0</v>
      </c>
      <c r="R459" s="33">
        <f>IF(ROW()=14,0,IF(OR(G459="",I459="",D459=""),0,SUMIFS($Q$14:Q458,$G$14:G458,G459,$I$14:I458,I459,$D$14:D458,"&gt;="&amp;DATE(IF(MONTH(D459)&gt;=4,YEAR(D459),YEAR(D459)-1),4,1),$D$14:D458,"&lt;"&amp;DATE(IF(MONTH(D459)&gt;=4,YEAR(D459)+1,YEAR(D459)),4,1))))</f>
        <v>0</v>
      </c>
      <c r="S459" s="33">
        <f t="shared" si="84"/>
        <v>0</v>
      </c>
      <c r="T459" s="33">
        <f>IFERROR(VLOOKUP(I459,'Section Master'!$A$14:$J$100,6,FALSE()),0)</f>
        <v>0</v>
      </c>
      <c r="U459" s="33">
        <f>IFERROR(VLOOKUP(I459,'Section Master'!$A$14:$J$100,7,FALSE()),0)</f>
        <v>0</v>
      </c>
      <c r="V459" s="31" t="str">
        <f>IF(I459="","",IFERROR(IF(VLOOKUP(I459,'Section Master'!$A$14:$J$100,8,FALSE())="Excess over aggregate",IF(S459&gt;U459,"Threshold exceeded","Below threshold"),IF(VLOOKUP(I459,'Section Master'!$A$14:$J$100,8,FALSE())="Single or aggregate gate",IF(OR(Q459&gt;T459,S459&gt;U459),"Threshold exceeded","Below threshold"),IF(VLOOKUP(I459,'Section Master'!$A$14:$J$100,8,FALSE())="Aggregate gate",IF(S459&gt;U459,"Threshold exceeded","Below threshold"),IF(VLOOKUP(I459,'Section Master'!$A$14:$J$100,8,FALSE())="No threshold","Applicable","Manual review")))),"Manual review"))</f>
        <v/>
      </c>
      <c r="W459" s="46">
        <f>IFERROR(VLOOKUP(I459,'Section Master'!$A$14:$J$100,5,FALSE()),0)</f>
        <v>0</v>
      </c>
      <c r="X459" s="44"/>
      <c r="Y459" s="33" t="str">
        <f>IF(I459="","",IF(V459="Below threshold",0,ROUND(IF(IFERROR(VLOOKUP(I459,'Section Master'!$A$14:$J$100,8,FALSE()),"")="Excess over aggregate",MAX(0,S459-MAX(U459,R459)),Q459)*IF(X459&lt;&gt;"",X459,W459),0)))</f>
        <v/>
      </c>
      <c r="Z459" s="39"/>
      <c r="AA459" s="45" t="str">
        <f t="shared" si="85"/>
        <v/>
      </c>
      <c r="AB459" s="39"/>
      <c r="AC459" s="33">
        <f t="shared" si="86"/>
        <v>0</v>
      </c>
      <c r="AD459" s="33">
        <f t="shared" si="87"/>
        <v>0</v>
      </c>
      <c r="AE459" s="33">
        <f t="shared" si="88"/>
        <v>0</v>
      </c>
      <c r="AF459" s="37"/>
      <c r="AG459" s="31" t="str">
        <f t="shared" si="89"/>
        <v/>
      </c>
      <c r="AH459" s="31" t="str">
        <f t="shared" si="90"/>
        <v/>
      </c>
      <c r="AI459" s="37"/>
    </row>
    <row r="460" spans="1:35" ht="14.25" customHeight="1" x14ac:dyDescent="0.25">
      <c r="A460" s="38" t="str">
        <f t="shared" si="78"/>
        <v/>
      </c>
      <c r="B460" s="39"/>
      <c r="C460" s="39"/>
      <c r="D460" s="40" t="str">
        <f t="shared" si="79"/>
        <v/>
      </c>
      <c r="E460" s="38" t="str">
        <f t="shared" si="80"/>
        <v/>
      </c>
      <c r="F460" s="38" t="str">
        <f t="shared" si="81"/>
        <v/>
      </c>
      <c r="G460" s="37"/>
      <c r="H460" s="38" t="str">
        <f>IFERROR(VLOOKUP(G460,'Vendor Master'!$A$14:$I$213,2,FALSE()),"")</f>
        <v/>
      </c>
      <c r="I460" s="37"/>
      <c r="J460" s="41"/>
      <c r="K460" s="41"/>
      <c r="L460" s="41"/>
      <c r="M460" s="42">
        <f t="shared" si="82"/>
        <v>0</v>
      </c>
      <c r="N460" s="37"/>
      <c r="O460" s="37" t="s">
        <v>370</v>
      </c>
      <c r="P460" s="41"/>
      <c r="Q460" s="42">
        <f t="shared" si="83"/>
        <v>0</v>
      </c>
      <c r="R460" s="42">
        <f>IF(ROW()=14,0,IF(OR(G460="",I460="",D460=""),0,SUMIFS($Q$14:Q459,$G$14:G459,G460,$I$14:I459,I460,$D$14:D459,"&gt;="&amp;DATE(IF(MONTH(D460)&gt;=4,YEAR(D460),YEAR(D460)-1),4,1),$D$14:D459,"&lt;"&amp;DATE(IF(MONTH(D460)&gt;=4,YEAR(D460)+1,YEAR(D460)),4,1))))</f>
        <v>0</v>
      </c>
      <c r="S460" s="42">
        <f t="shared" si="84"/>
        <v>0</v>
      </c>
      <c r="T460" s="42">
        <f>IFERROR(VLOOKUP(I460,'Section Master'!$A$14:$J$100,6,FALSE()),0)</f>
        <v>0</v>
      </c>
      <c r="U460" s="42">
        <f>IFERROR(VLOOKUP(I460,'Section Master'!$A$14:$J$100,7,FALSE()),0)</f>
        <v>0</v>
      </c>
      <c r="V460" s="38" t="str">
        <f>IF(I460="","",IFERROR(IF(VLOOKUP(I460,'Section Master'!$A$14:$J$100,8,FALSE())="Excess over aggregate",IF(S460&gt;U460,"Threshold exceeded","Below threshold"),IF(VLOOKUP(I460,'Section Master'!$A$14:$J$100,8,FALSE())="Single or aggregate gate",IF(OR(Q460&gt;T460,S460&gt;U460),"Threshold exceeded","Below threshold"),IF(VLOOKUP(I460,'Section Master'!$A$14:$J$100,8,FALSE())="Aggregate gate",IF(S460&gt;U460,"Threshold exceeded","Below threshold"),IF(VLOOKUP(I460,'Section Master'!$A$14:$J$100,8,FALSE())="No threshold","Applicable","Manual review")))),"Manual review"))</f>
        <v/>
      </c>
      <c r="W460" s="43">
        <f>IFERROR(VLOOKUP(I460,'Section Master'!$A$14:$J$100,5,FALSE()),0)</f>
        <v>0</v>
      </c>
      <c r="X460" s="44"/>
      <c r="Y460" s="42" t="str">
        <f>IF(I460="","",IF(V460="Below threshold",0,ROUND(IF(IFERROR(VLOOKUP(I460,'Section Master'!$A$14:$J$100,8,FALSE()),"")="Excess over aggregate",MAX(0,S460-MAX(U460,R460)),Q460)*IF(X460&lt;&gt;"",X460,W460),0)))</f>
        <v/>
      </c>
      <c r="Z460" s="39"/>
      <c r="AA460" s="40" t="str">
        <f t="shared" si="85"/>
        <v/>
      </c>
      <c r="AB460" s="39"/>
      <c r="AC460" s="42">
        <f t="shared" si="86"/>
        <v>0</v>
      </c>
      <c r="AD460" s="42">
        <f t="shared" si="87"/>
        <v>0</v>
      </c>
      <c r="AE460" s="42">
        <f t="shared" si="88"/>
        <v>0</v>
      </c>
      <c r="AF460" s="37"/>
      <c r="AG460" s="38" t="str">
        <f t="shared" si="89"/>
        <v/>
      </c>
      <c r="AH460" s="38" t="str">
        <f t="shared" si="90"/>
        <v/>
      </c>
      <c r="AI460" s="37"/>
    </row>
    <row r="461" spans="1:35" ht="14.25" customHeight="1" x14ac:dyDescent="0.25">
      <c r="A461" s="31" t="str">
        <f t="shared" si="78"/>
        <v/>
      </c>
      <c r="B461" s="39"/>
      <c r="C461" s="39"/>
      <c r="D461" s="45" t="str">
        <f t="shared" si="79"/>
        <v/>
      </c>
      <c r="E461" s="31" t="str">
        <f t="shared" si="80"/>
        <v/>
      </c>
      <c r="F461" s="31" t="str">
        <f t="shared" si="81"/>
        <v/>
      </c>
      <c r="G461" s="37"/>
      <c r="H461" s="31" t="str">
        <f>IFERROR(VLOOKUP(G461,'Vendor Master'!$A$14:$I$213,2,FALSE()),"")</f>
        <v/>
      </c>
      <c r="I461" s="37"/>
      <c r="J461" s="41"/>
      <c r="K461" s="41"/>
      <c r="L461" s="41"/>
      <c r="M461" s="33">
        <f t="shared" si="82"/>
        <v>0</v>
      </c>
      <c r="N461" s="37"/>
      <c r="O461" s="37" t="s">
        <v>370</v>
      </c>
      <c r="P461" s="41"/>
      <c r="Q461" s="33">
        <f t="shared" si="83"/>
        <v>0</v>
      </c>
      <c r="R461" s="33">
        <f>IF(ROW()=14,0,IF(OR(G461="",I461="",D461=""),0,SUMIFS($Q$14:Q460,$G$14:G460,G461,$I$14:I460,I461,$D$14:D460,"&gt;="&amp;DATE(IF(MONTH(D461)&gt;=4,YEAR(D461),YEAR(D461)-1),4,1),$D$14:D460,"&lt;"&amp;DATE(IF(MONTH(D461)&gt;=4,YEAR(D461)+1,YEAR(D461)),4,1))))</f>
        <v>0</v>
      </c>
      <c r="S461" s="33">
        <f t="shared" si="84"/>
        <v>0</v>
      </c>
      <c r="T461" s="33">
        <f>IFERROR(VLOOKUP(I461,'Section Master'!$A$14:$J$100,6,FALSE()),0)</f>
        <v>0</v>
      </c>
      <c r="U461" s="33">
        <f>IFERROR(VLOOKUP(I461,'Section Master'!$A$14:$J$100,7,FALSE()),0)</f>
        <v>0</v>
      </c>
      <c r="V461" s="31" t="str">
        <f>IF(I461="","",IFERROR(IF(VLOOKUP(I461,'Section Master'!$A$14:$J$100,8,FALSE())="Excess over aggregate",IF(S461&gt;U461,"Threshold exceeded","Below threshold"),IF(VLOOKUP(I461,'Section Master'!$A$14:$J$100,8,FALSE())="Single or aggregate gate",IF(OR(Q461&gt;T461,S461&gt;U461),"Threshold exceeded","Below threshold"),IF(VLOOKUP(I461,'Section Master'!$A$14:$J$100,8,FALSE())="Aggregate gate",IF(S461&gt;U461,"Threshold exceeded","Below threshold"),IF(VLOOKUP(I461,'Section Master'!$A$14:$J$100,8,FALSE())="No threshold","Applicable","Manual review")))),"Manual review"))</f>
        <v/>
      </c>
      <c r="W461" s="46">
        <f>IFERROR(VLOOKUP(I461,'Section Master'!$A$14:$J$100,5,FALSE()),0)</f>
        <v>0</v>
      </c>
      <c r="X461" s="44"/>
      <c r="Y461" s="33" t="str">
        <f>IF(I461="","",IF(V461="Below threshold",0,ROUND(IF(IFERROR(VLOOKUP(I461,'Section Master'!$A$14:$J$100,8,FALSE()),"")="Excess over aggregate",MAX(0,S461-MAX(U461,R461)),Q461)*IF(X461&lt;&gt;"",X461,W461),0)))</f>
        <v/>
      </c>
      <c r="Z461" s="39"/>
      <c r="AA461" s="45" t="str">
        <f t="shared" si="85"/>
        <v/>
      </c>
      <c r="AB461" s="39"/>
      <c r="AC461" s="33">
        <f t="shared" si="86"/>
        <v>0</v>
      </c>
      <c r="AD461" s="33">
        <f t="shared" si="87"/>
        <v>0</v>
      </c>
      <c r="AE461" s="33">
        <f t="shared" si="88"/>
        <v>0</v>
      </c>
      <c r="AF461" s="37"/>
      <c r="AG461" s="31" t="str">
        <f t="shared" si="89"/>
        <v/>
      </c>
      <c r="AH461" s="31" t="str">
        <f t="shared" si="90"/>
        <v/>
      </c>
      <c r="AI461" s="37"/>
    </row>
    <row r="462" spans="1:35" ht="14.25" customHeight="1" x14ac:dyDescent="0.25">
      <c r="A462" s="38" t="str">
        <f t="shared" ref="A462:A513" si="91">IF(D462="","",ROW()-13)</f>
        <v/>
      </c>
      <c r="B462" s="39"/>
      <c r="C462" s="39"/>
      <c r="D462" s="40" t="str">
        <f t="shared" ref="D462:D525" si="92">IF(AND(B462="",C462=""),"",IF(B462="",C462,IF(C462="",B462,MIN(B462,C462))))</f>
        <v/>
      </c>
      <c r="E462" s="38" t="str">
        <f t="shared" ref="E462:E525" si="93">IF(D462="","",TEXT(D462,"mmm-yy"))</f>
        <v/>
      </c>
      <c r="F462" s="38" t="str">
        <f t="shared" ref="F462:F513" si="94">IF(D462="","","Q"&amp;ROUNDUP(MONTH(D462)/3,0))</f>
        <v/>
      </c>
      <c r="G462" s="37"/>
      <c r="H462" s="38" t="str">
        <f>IFERROR(VLOOKUP(G462,'Vendor Master'!$A$14:$I$213,2,FALSE()),"")</f>
        <v/>
      </c>
      <c r="I462" s="37"/>
      <c r="J462" s="41"/>
      <c r="K462" s="41"/>
      <c r="L462" s="41"/>
      <c r="M462" s="42">
        <f t="shared" ref="M462:M525" si="95">SUM(J462:L462)</f>
        <v>0</v>
      </c>
      <c r="N462" s="37"/>
      <c r="O462" s="37" t="s">
        <v>370</v>
      </c>
      <c r="P462" s="41"/>
      <c r="Q462" s="42">
        <f t="shared" ref="Q462:Q525" si="96">IF(O462="Basic",J462,IF(O462="Gross",M462,IF(O462="Manual",P462,J462)))</f>
        <v>0</v>
      </c>
      <c r="R462" s="42">
        <f>IF(ROW()=14,0,IF(OR(G462="",I462="",D462=""),0,SUMIFS($Q$14:Q461,$G$14:G461,G462,$I$14:I461,I462,$D$14:D461,"&gt;="&amp;DATE(IF(MONTH(D462)&gt;=4,YEAR(D462),YEAR(D462)-1),4,1),$D$14:D461,"&lt;"&amp;DATE(IF(MONTH(D462)&gt;=4,YEAR(D462)+1,YEAR(D462)),4,1))))</f>
        <v>0</v>
      </c>
      <c r="S462" s="42">
        <f t="shared" ref="S462:S525" si="97">R462+Q462</f>
        <v>0</v>
      </c>
      <c r="T462" s="42">
        <f>IFERROR(VLOOKUP(I462,'Section Master'!$A$14:$J$100,6,FALSE()),0)</f>
        <v>0</v>
      </c>
      <c r="U462" s="42">
        <f>IFERROR(VLOOKUP(I462,'Section Master'!$A$14:$J$100,7,FALSE()),0)</f>
        <v>0</v>
      </c>
      <c r="V462" s="38" t="str">
        <f>IF(I462="","",IFERROR(IF(VLOOKUP(I462,'Section Master'!$A$14:$J$100,8,FALSE())="Excess over aggregate",IF(S462&gt;U462,"Threshold exceeded","Below threshold"),IF(VLOOKUP(I462,'Section Master'!$A$14:$J$100,8,FALSE())="Single or aggregate gate",IF(OR(Q462&gt;T462,S462&gt;U462),"Threshold exceeded","Below threshold"),IF(VLOOKUP(I462,'Section Master'!$A$14:$J$100,8,FALSE())="Aggregate gate",IF(S462&gt;U462,"Threshold exceeded","Below threshold"),IF(VLOOKUP(I462,'Section Master'!$A$14:$J$100,8,FALSE())="No threshold","Applicable","Manual review")))),"Manual review"))</f>
        <v/>
      </c>
      <c r="W462" s="43">
        <f>IFERROR(VLOOKUP(I462,'Section Master'!$A$14:$J$100,5,FALSE()),0)</f>
        <v>0</v>
      </c>
      <c r="X462" s="44"/>
      <c r="Y462" s="42" t="str">
        <f>IF(I462="","",IF(V462="Below threshold",0,ROUND(IF(IFERROR(VLOOKUP(I462,'Section Master'!$A$14:$J$100,8,FALSE()),"")="Excess over aggregate",MAX(0,S462-MAX(U462,R462)),Q462)*IF(X462&lt;&gt;"",X462,W462),0)))</f>
        <v/>
      </c>
      <c r="Z462" s="39"/>
      <c r="AA462" s="40" t="str">
        <f t="shared" ref="AA462:AA525" si="98">IF(Z462="","",IF(OR(I462="Immovable Property",I462="Rent - Specified Individual/HUF",I462="Specified Individual/HUF - 194M",I462="Virtual Digital Asset"),EOMONTH(Z462,0)+30,IF(MONTH(Z462)=3,DATE(YEAR(Z462),4,30),DATE(YEAR(Z462),MONTH(Z462)+1,7))))</f>
        <v/>
      </c>
      <c r="AB462" s="39"/>
      <c r="AC462" s="42">
        <f t="shared" ref="AC462:AC513" si="99">IF(OR(D462="",Z462="",Y462=0),0,IF(Z462&lt;=D462,0,ROUND(Y462*1%*(12*(YEAR(Z462)-YEAR(D462))+MONTH(Z462)-MONTH(D462)+IF(DAY(Z462)&gt;DAY(D462),1,0)),0)))</f>
        <v>0</v>
      </c>
      <c r="AD462" s="42">
        <f t="shared" ref="AD462:AD513" si="100">IF(OR(Z462="",AB462="",Y462=0),0,IF(AB462&lt;=Z462,0,ROUND(Y462*1.5%*(12*(YEAR(AB462)-YEAR(Z462))+MONTH(AB462)-MONTH(Z462)+IF(DAY(AB462)&gt;DAY(Z462),1,0)),0)))</f>
        <v>0</v>
      </c>
      <c r="AE462" s="42">
        <f t="shared" ref="AE462:AE525" si="101">AC462+AD462</f>
        <v>0</v>
      </c>
      <c r="AF462" s="37"/>
      <c r="AG462" s="38" t="str">
        <f t="shared" ref="AG462:AG513" si="102">IF(D462="","",IF(Y462=0,"No TDS",IF(AB462="","Outstanding",IF(AB462&lt;=AA462,"Deposited on time","Deposited late"))))</f>
        <v/>
      </c>
      <c r="AH462" s="38" t="str">
        <f t="shared" ref="AH462:AH513" si="103">IF(D462="","",IF(D462&lt;DATE(2026,4,1),"Income Tax Act, 1961","Income Tax Act, 2025 — Section 393 / applicable table item"))</f>
        <v/>
      </c>
      <c r="AI462" s="37"/>
    </row>
    <row r="463" spans="1:35" ht="14.25" customHeight="1" x14ac:dyDescent="0.25">
      <c r="A463" s="31" t="str">
        <f t="shared" si="91"/>
        <v/>
      </c>
      <c r="B463" s="39"/>
      <c r="C463" s="39"/>
      <c r="D463" s="45" t="str">
        <f t="shared" si="92"/>
        <v/>
      </c>
      <c r="E463" s="31" t="str">
        <f t="shared" si="93"/>
        <v/>
      </c>
      <c r="F463" s="31" t="str">
        <f t="shared" si="94"/>
        <v/>
      </c>
      <c r="G463" s="37"/>
      <c r="H463" s="31" t="str">
        <f>IFERROR(VLOOKUP(G463,'Vendor Master'!$A$14:$I$213,2,FALSE()),"")</f>
        <v/>
      </c>
      <c r="I463" s="37"/>
      <c r="J463" s="41"/>
      <c r="K463" s="41"/>
      <c r="L463" s="41"/>
      <c r="M463" s="33">
        <f t="shared" si="95"/>
        <v>0</v>
      </c>
      <c r="N463" s="37"/>
      <c r="O463" s="37" t="s">
        <v>370</v>
      </c>
      <c r="P463" s="41"/>
      <c r="Q463" s="33">
        <f t="shared" si="96"/>
        <v>0</v>
      </c>
      <c r="R463" s="33">
        <f>IF(ROW()=14,0,IF(OR(G463="",I463="",D463=""),0,SUMIFS($Q$14:Q462,$G$14:G462,G463,$I$14:I462,I463,$D$14:D462,"&gt;="&amp;DATE(IF(MONTH(D463)&gt;=4,YEAR(D463),YEAR(D463)-1),4,1),$D$14:D462,"&lt;"&amp;DATE(IF(MONTH(D463)&gt;=4,YEAR(D463)+1,YEAR(D463)),4,1))))</f>
        <v>0</v>
      </c>
      <c r="S463" s="33">
        <f t="shared" si="97"/>
        <v>0</v>
      </c>
      <c r="T463" s="33">
        <f>IFERROR(VLOOKUP(I463,'Section Master'!$A$14:$J$100,6,FALSE()),0)</f>
        <v>0</v>
      </c>
      <c r="U463" s="33">
        <f>IFERROR(VLOOKUP(I463,'Section Master'!$A$14:$J$100,7,FALSE()),0)</f>
        <v>0</v>
      </c>
      <c r="V463" s="31" t="str">
        <f>IF(I463="","",IFERROR(IF(VLOOKUP(I463,'Section Master'!$A$14:$J$100,8,FALSE())="Excess over aggregate",IF(S463&gt;U463,"Threshold exceeded","Below threshold"),IF(VLOOKUP(I463,'Section Master'!$A$14:$J$100,8,FALSE())="Single or aggregate gate",IF(OR(Q463&gt;T463,S463&gt;U463),"Threshold exceeded","Below threshold"),IF(VLOOKUP(I463,'Section Master'!$A$14:$J$100,8,FALSE())="Aggregate gate",IF(S463&gt;U463,"Threshold exceeded","Below threshold"),IF(VLOOKUP(I463,'Section Master'!$A$14:$J$100,8,FALSE())="No threshold","Applicable","Manual review")))),"Manual review"))</f>
        <v/>
      </c>
      <c r="W463" s="46">
        <f>IFERROR(VLOOKUP(I463,'Section Master'!$A$14:$J$100,5,FALSE()),0)</f>
        <v>0</v>
      </c>
      <c r="X463" s="44"/>
      <c r="Y463" s="33" t="str">
        <f>IF(I463="","",IF(V463="Below threshold",0,ROUND(IF(IFERROR(VLOOKUP(I463,'Section Master'!$A$14:$J$100,8,FALSE()),"")="Excess over aggregate",MAX(0,S463-MAX(U463,R463)),Q463)*IF(X463&lt;&gt;"",X463,W463),0)))</f>
        <v/>
      </c>
      <c r="Z463" s="39"/>
      <c r="AA463" s="45" t="str">
        <f t="shared" si="98"/>
        <v/>
      </c>
      <c r="AB463" s="39"/>
      <c r="AC463" s="33">
        <f t="shared" si="99"/>
        <v>0</v>
      </c>
      <c r="AD463" s="33">
        <f t="shared" si="100"/>
        <v>0</v>
      </c>
      <c r="AE463" s="33">
        <f t="shared" si="101"/>
        <v>0</v>
      </c>
      <c r="AF463" s="37"/>
      <c r="AG463" s="31" t="str">
        <f t="shared" si="102"/>
        <v/>
      </c>
      <c r="AH463" s="31" t="str">
        <f t="shared" si="103"/>
        <v/>
      </c>
      <c r="AI463" s="37"/>
    </row>
    <row r="464" spans="1:35" ht="14.25" customHeight="1" x14ac:dyDescent="0.25">
      <c r="A464" s="38" t="str">
        <f t="shared" si="91"/>
        <v/>
      </c>
      <c r="B464" s="39"/>
      <c r="C464" s="39"/>
      <c r="D464" s="40" t="str">
        <f t="shared" si="92"/>
        <v/>
      </c>
      <c r="E464" s="38" t="str">
        <f t="shared" si="93"/>
        <v/>
      </c>
      <c r="F464" s="38" t="str">
        <f t="shared" si="94"/>
        <v/>
      </c>
      <c r="G464" s="37"/>
      <c r="H464" s="38" t="str">
        <f>IFERROR(VLOOKUP(G464,'Vendor Master'!$A$14:$I$213,2,FALSE()),"")</f>
        <v/>
      </c>
      <c r="I464" s="37"/>
      <c r="J464" s="41"/>
      <c r="K464" s="41"/>
      <c r="L464" s="41"/>
      <c r="M464" s="42">
        <f t="shared" si="95"/>
        <v>0</v>
      </c>
      <c r="N464" s="37"/>
      <c r="O464" s="37" t="s">
        <v>370</v>
      </c>
      <c r="P464" s="41"/>
      <c r="Q464" s="42">
        <f t="shared" si="96"/>
        <v>0</v>
      </c>
      <c r="R464" s="42">
        <f>IF(ROW()=14,0,IF(OR(G464="",I464="",D464=""),0,SUMIFS($Q$14:Q463,$G$14:G463,G464,$I$14:I463,I464,$D$14:D463,"&gt;="&amp;DATE(IF(MONTH(D464)&gt;=4,YEAR(D464),YEAR(D464)-1),4,1),$D$14:D463,"&lt;"&amp;DATE(IF(MONTH(D464)&gt;=4,YEAR(D464)+1,YEAR(D464)),4,1))))</f>
        <v>0</v>
      </c>
      <c r="S464" s="42">
        <f t="shared" si="97"/>
        <v>0</v>
      </c>
      <c r="T464" s="42">
        <f>IFERROR(VLOOKUP(I464,'Section Master'!$A$14:$J$100,6,FALSE()),0)</f>
        <v>0</v>
      </c>
      <c r="U464" s="42">
        <f>IFERROR(VLOOKUP(I464,'Section Master'!$A$14:$J$100,7,FALSE()),0)</f>
        <v>0</v>
      </c>
      <c r="V464" s="38" t="str">
        <f>IF(I464="","",IFERROR(IF(VLOOKUP(I464,'Section Master'!$A$14:$J$100,8,FALSE())="Excess over aggregate",IF(S464&gt;U464,"Threshold exceeded","Below threshold"),IF(VLOOKUP(I464,'Section Master'!$A$14:$J$100,8,FALSE())="Single or aggregate gate",IF(OR(Q464&gt;T464,S464&gt;U464),"Threshold exceeded","Below threshold"),IF(VLOOKUP(I464,'Section Master'!$A$14:$J$100,8,FALSE())="Aggregate gate",IF(S464&gt;U464,"Threshold exceeded","Below threshold"),IF(VLOOKUP(I464,'Section Master'!$A$14:$J$100,8,FALSE())="No threshold","Applicable","Manual review")))),"Manual review"))</f>
        <v/>
      </c>
      <c r="W464" s="43">
        <f>IFERROR(VLOOKUP(I464,'Section Master'!$A$14:$J$100,5,FALSE()),0)</f>
        <v>0</v>
      </c>
      <c r="X464" s="44"/>
      <c r="Y464" s="42" t="str">
        <f>IF(I464="","",IF(V464="Below threshold",0,ROUND(IF(IFERROR(VLOOKUP(I464,'Section Master'!$A$14:$J$100,8,FALSE()),"")="Excess over aggregate",MAX(0,S464-MAX(U464,R464)),Q464)*IF(X464&lt;&gt;"",X464,W464),0)))</f>
        <v/>
      </c>
      <c r="Z464" s="39"/>
      <c r="AA464" s="40" t="str">
        <f t="shared" si="98"/>
        <v/>
      </c>
      <c r="AB464" s="39"/>
      <c r="AC464" s="42">
        <f t="shared" si="99"/>
        <v>0</v>
      </c>
      <c r="AD464" s="42">
        <f t="shared" si="100"/>
        <v>0</v>
      </c>
      <c r="AE464" s="42">
        <f t="shared" si="101"/>
        <v>0</v>
      </c>
      <c r="AF464" s="37"/>
      <c r="AG464" s="38" t="str">
        <f t="shared" si="102"/>
        <v/>
      </c>
      <c r="AH464" s="38" t="str">
        <f t="shared" si="103"/>
        <v/>
      </c>
      <c r="AI464" s="37"/>
    </row>
    <row r="465" spans="1:35" ht="14.25" customHeight="1" x14ac:dyDescent="0.25">
      <c r="A465" s="31" t="str">
        <f t="shared" si="91"/>
        <v/>
      </c>
      <c r="B465" s="39"/>
      <c r="C465" s="39"/>
      <c r="D465" s="45" t="str">
        <f t="shared" si="92"/>
        <v/>
      </c>
      <c r="E465" s="31" t="str">
        <f t="shared" si="93"/>
        <v/>
      </c>
      <c r="F465" s="31" t="str">
        <f t="shared" si="94"/>
        <v/>
      </c>
      <c r="G465" s="37"/>
      <c r="H465" s="31" t="str">
        <f>IFERROR(VLOOKUP(G465,'Vendor Master'!$A$14:$I$213,2,FALSE()),"")</f>
        <v/>
      </c>
      <c r="I465" s="37"/>
      <c r="J465" s="41"/>
      <c r="K465" s="41"/>
      <c r="L465" s="41"/>
      <c r="M465" s="33">
        <f t="shared" si="95"/>
        <v>0</v>
      </c>
      <c r="N465" s="37"/>
      <c r="O465" s="37" t="s">
        <v>370</v>
      </c>
      <c r="P465" s="41"/>
      <c r="Q465" s="33">
        <f t="shared" si="96"/>
        <v>0</v>
      </c>
      <c r="R465" s="33">
        <f>IF(ROW()=14,0,IF(OR(G465="",I465="",D465=""),0,SUMIFS($Q$14:Q464,$G$14:G464,G465,$I$14:I464,I465,$D$14:D464,"&gt;="&amp;DATE(IF(MONTH(D465)&gt;=4,YEAR(D465),YEAR(D465)-1),4,1),$D$14:D464,"&lt;"&amp;DATE(IF(MONTH(D465)&gt;=4,YEAR(D465)+1,YEAR(D465)),4,1))))</f>
        <v>0</v>
      </c>
      <c r="S465" s="33">
        <f t="shared" si="97"/>
        <v>0</v>
      </c>
      <c r="T465" s="33">
        <f>IFERROR(VLOOKUP(I465,'Section Master'!$A$14:$J$100,6,FALSE()),0)</f>
        <v>0</v>
      </c>
      <c r="U465" s="33">
        <f>IFERROR(VLOOKUP(I465,'Section Master'!$A$14:$J$100,7,FALSE()),0)</f>
        <v>0</v>
      </c>
      <c r="V465" s="31" t="str">
        <f>IF(I465="","",IFERROR(IF(VLOOKUP(I465,'Section Master'!$A$14:$J$100,8,FALSE())="Excess over aggregate",IF(S465&gt;U465,"Threshold exceeded","Below threshold"),IF(VLOOKUP(I465,'Section Master'!$A$14:$J$100,8,FALSE())="Single or aggregate gate",IF(OR(Q465&gt;T465,S465&gt;U465),"Threshold exceeded","Below threshold"),IF(VLOOKUP(I465,'Section Master'!$A$14:$J$100,8,FALSE())="Aggregate gate",IF(S465&gt;U465,"Threshold exceeded","Below threshold"),IF(VLOOKUP(I465,'Section Master'!$A$14:$J$100,8,FALSE())="No threshold","Applicable","Manual review")))),"Manual review"))</f>
        <v/>
      </c>
      <c r="W465" s="46">
        <f>IFERROR(VLOOKUP(I465,'Section Master'!$A$14:$J$100,5,FALSE()),0)</f>
        <v>0</v>
      </c>
      <c r="X465" s="44"/>
      <c r="Y465" s="33" t="str">
        <f>IF(I465="","",IF(V465="Below threshold",0,ROUND(IF(IFERROR(VLOOKUP(I465,'Section Master'!$A$14:$J$100,8,FALSE()),"")="Excess over aggregate",MAX(0,S465-MAX(U465,R465)),Q465)*IF(X465&lt;&gt;"",X465,W465),0)))</f>
        <v/>
      </c>
      <c r="Z465" s="39"/>
      <c r="AA465" s="45" t="str">
        <f t="shared" si="98"/>
        <v/>
      </c>
      <c r="AB465" s="39"/>
      <c r="AC465" s="33">
        <f t="shared" si="99"/>
        <v>0</v>
      </c>
      <c r="AD465" s="33">
        <f t="shared" si="100"/>
        <v>0</v>
      </c>
      <c r="AE465" s="33">
        <f t="shared" si="101"/>
        <v>0</v>
      </c>
      <c r="AF465" s="37"/>
      <c r="AG465" s="31" t="str">
        <f t="shared" si="102"/>
        <v/>
      </c>
      <c r="AH465" s="31" t="str">
        <f t="shared" si="103"/>
        <v/>
      </c>
      <c r="AI465" s="37"/>
    </row>
    <row r="466" spans="1:35" ht="14.25" customHeight="1" x14ac:dyDescent="0.25">
      <c r="A466" s="38" t="str">
        <f t="shared" si="91"/>
        <v/>
      </c>
      <c r="B466" s="39"/>
      <c r="C466" s="39"/>
      <c r="D466" s="40" t="str">
        <f t="shared" si="92"/>
        <v/>
      </c>
      <c r="E466" s="38" t="str">
        <f t="shared" si="93"/>
        <v/>
      </c>
      <c r="F466" s="38" t="str">
        <f t="shared" si="94"/>
        <v/>
      </c>
      <c r="G466" s="37"/>
      <c r="H466" s="38" t="str">
        <f>IFERROR(VLOOKUP(G466,'Vendor Master'!$A$14:$I$213,2,FALSE()),"")</f>
        <v/>
      </c>
      <c r="I466" s="37"/>
      <c r="J466" s="41"/>
      <c r="K466" s="41"/>
      <c r="L466" s="41"/>
      <c r="M466" s="42">
        <f t="shared" si="95"/>
        <v>0</v>
      </c>
      <c r="N466" s="37"/>
      <c r="O466" s="37" t="s">
        <v>370</v>
      </c>
      <c r="P466" s="41"/>
      <c r="Q466" s="42">
        <f t="shared" si="96"/>
        <v>0</v>
      </c>
      <c r="R466" s="42">
        <f>IF(ROW()=14,0,IF(OR(G466="",I466="",D466=""),0,SUMIFS($Q$14:Q465,$G$14:G465,G466,$I$14:I465,I466,$D$14:D465,"&gt;="&amp;DATE(IF(MONTH(D466)&gt;=4,YEAR(D466),YEAR(D466)-1),4,1),$D$14:D465,"&lt;"&amp;DATE(IF(MONTH(D466)&gt;=4,YEAR(D466)+1,YEAR(D466)),4,1))))</f>
        <v>0</v>
      </c>
      <c r="S466" s="42">
        <f t="shared" si="97"/>
        <v>0</v>
      </c>
      <c r="T466" s="42">
        <f>IFERROR(VLOOKUP(I466,'Section Master'!$A$14:$J$100,6,FALSE()),0)</f>
        <v>0</v>
      </c>
      <c r="U466" s="42">
        <f>IFERROR(VLOOKUP(I466,'Section Master'!$A$14:$J$100,7,FALSE()),0)</f>
        <v>0</v>
      </c>
      <c r="V466" s="38" t="str">
        <f>IF(I466="","",IFERROR(IF(VLOOKUP(I466,'Section Master'!$A$14:$J$100,8,FALSE())="Excess over aggregate",IF(S466&gt;U466,"Threshold exceeded","Below threshold"),IF(VLOOKUP(I466,'Section Master'!$A$14:$J$100,8,FALSE())="Single or aggregate gate",IF(OR(Q466&gt;T466,S466&gt;U466),"Threshold exceeded","Below threshold"),IF(VLOOKUP(I466,'Section Master'!$A$14:$J$100,8,FALSE())="Aggregate gate",IF(S466&gt;U466,"Threshold exceeded","Below threshold"),IF(VLOOKUP(I466,'Section Master'!$A$14:$J$100,8,FALSE())="No threshold","Applicable","Manual review")))),"Manual review"))</f>
        <v/>
      </c>
      <c r="W466" s="43">
        <f>IFERROR(VLOOKUP(I466,'Section Master'!$A$14:$J$100,5,FALSE()),0)</f>
        <v>0</v>
      </c>
      <c r="X466" s="44"/>
      <c r="Y466" s="42" t="str">
        <f>IF(I466="","",IF(V466="Below threshold",0,ROUND(IF(IFERROR(VLOOKUP(I466,'Section Master'!$A$14:$J$100,8,FALSE()),"")="Excess over aggregate",MAX(0,S466-MAX(U466,R466)),Q466)*IF(X466&lt;&gt;"",X466,W466),0)))</f>
        <v/>
      </c>
      <c r="Z466" s="39"/>
      <c r="AA466" s="40" t="str">
        <f t="shared" si="98"/>
        <v/>
      </c>
      <c r="AB466" s="39"/>
      <c r="AC466" s="42">
        <f t="shared" si="99"/>
        <v>0</v>
      </c>
      <c r="AD466" s="42">
        <f t="shared" si="100"/>
        <v>0</v>
      </c>
      <c r="AE466" s="42">
        <f t="shared" si="101"/>
        <v>0</v>
      </c>
      <c r="AF466" s="37"/>
      <c r="AG466" s="38" t="str">
        <f t="shared" si="102"/>
        <v/>
      </c>
      <c r="AH466" s="38" t="str">
        <f t="shared" si="103"/>
        <v/>
      </c>
      <c r="AI466" s="37"/>
    </row>
    <row r="467" spans="1:35" ht="14.25" customHeight="1" x14ac:dyDescent="0.25">
      <c r="A467" s="31" t="str">
        <f t="shared" si="91"/>
        <v/>
      </c>
      <c r="B467" s="39"/>
      <c r="C467" s="39"/>
      <c r="D467" s="45" t="str">
        <f t="shared" si="92"/>
        <v/>
      </c>
      <c r="E467" s="31" t="str">
        <f t="shared" si="93"/>
        <v/>
      </c>
      <c r="F467" s="31" t="str">
        <f t="shared" si="94"/>
        <v/>
      </c>
      <c r="G467" s="37"/>
      <c r="H467" s="31" t="str">
        <f>IFERROR(VLOOKUP(G467,'Vendor Master'!$A$14:$I$213,2,FALSE()),"")</f>
        <v/>
      </c>
      <c r="I467" s="37"/>
      <c r="J467" s="41"/>
      <c r="K467" s="41"/>
      <c r="L467" s="41"/>
      <c r="M467" s="33">
        <f t="shared" si="95"/>
        <v>0</v>
      </c>
      <c r="N467" s="37"/>
      <c r="O467" s="37" t="s">
        <v>370</v>
      </c>
      <c r="P467" s="41"/>
      <c r="Q467" s="33">
        <f t="shared" si="96"/>
        <v>0</v>
      </c>
      <c r="R467" s="33">
        <f>IF(ROW()=14,0,IF(OR(G467="",I467="",D467=""),0,SUMIFS($Q$14:Q466,$G$14:G466,G467,$I$14:I466,I467,$D$14:D466,"&gt;="&amp;DATE(IF(MONTH(D467)&gt;=4,YEAR(D467),YEAR(D467)-1),4,1),$D$14:D466,"&lt;"&amp;DATE(IF(MONTH(D467)&gt;=4,YEAR(D467)+1,YEAR(D467)),4,1))))</f>
        <v>0</v>
      </c>
      <c r="S467" s="33">
        <f t="shared" si="97"/>
        <v>0</v>
      </c>
      <c r="T467" s="33">
        <f>IFERROR(VLOOKUP(I467,'Section Master'!$A$14:$J$100,6,FALSE()),0)</f>
        <v>0</v>
      </c>
      <c r="U467" s="33">
        <f>IFERROR(VLOOKUP(I467,'Section Master'!$A$14:$J$100,7,FALSE()),0)</f>
        <v>0</v>
      </c>
      <c r="V467" s="31" t="str">
        <f>IF(I467="","",IFERROR(IF(VLOOKUP(I467,'Section Master'!$A$14:$J$100,8,FALSE())="Excess over aggregate",IF(S467&gt;U467,"Threshold exceeded","Below threshold"),IF(VLOOKUP(I467,'Section Master'!$A$14:$J$100,8,FALSE())="Single or aggregate gate",IF(OR(Q467&gt;T467,S467&gt;U467),"Threshold exceeded","Below threshold"),IF(VLOOKUP(I467,'Section Master'!$A$14:$J$100,8,FALSE())="Aggregate gate",IF(S467&gt;U467,"Threshold exceeded","Below threshold"),IF(VLOOKUP(I467,'Section Master'!$A$14:$J$100,8,FALSE())="No threshold","Applicable","Manual review")))),"Manual review"))</f>
        <v/>
      </c>
      <c r="W467" s="46">
        <f>IFERROR(VLOOKUP(I467,'Section Master'!$A$14:$J$100,5,FALSE()),0)</f>
        <v>0</v>
      </c>
      <c r="X467" s="44"/>
      <c r="Y467" s="33" t="str">
        <f>IF(I467="","",IF(V467="Below threshold",0,ROUND(IF(IFERROR(VLOOKUP(I467,'Section Master'!$A$14:$J$100,8,FALSE()),"")="Excess over aggregate",MAX(0,S467-MAX(U467,R467)),Q467)*IF(X467&lt;&gt;"",X467,W467),0)))</f>
        <v/>
      </c>
      <c r="Z467" s="39"/>
      <c r="AA467" s="45" t="str">
        <f t="shared" si="98"/>
        <v/>
      </c>
      <c r="AB467" s="39"/>
      <c r="AC467" s="33">
        <f t="shared" si="99"/>
        <v>0</v>
      </c>
      <c r="AD467" s="33">
        <f t="shared" si="100"/>
        <v>0</v>
      </c>
      <c r="AE467" s="33">
        <f t="shared" si="101"/>
        <v>0</v>
      </c>
      <c r="AF467" s="37"/>
      <c r="AG467" s="31" t="str">
        <f t="shared" si="102"/>
        <v/>
      </c>
      <c r="AH467" s="31" t="str">
        <f t="shared" si="103"/>
        <v/>
      </c>
      <c r="AI467" s="37"/>
    </row>
    <row r="468" spans="1:35" ht="14.25" customHeight="1" x14ac:dyDescent="0.25">
      <c r="A468" s="38" t="str">
        <f t="shared" si="91"/>
        <v/>
      </c>
      <c r="B468" s="39"/>
      <c r="C468" s="39"/>
      <c r="D468" s="40" t="str">
        <f t="shared" si="92"/>
        <v/>
      </c>
      <c r="E468" s="38" t="str">
        <f t="shared" si="93"/>
        <v/>
      </c>
      <c r="F468" s="38" t="str">
        <f t="shared" si="94"/>
        <v/>
      </c>
      <c r="G468" s="37"/>
      <c r="H468" s="38" t="str">
        <f>IFERROR(VLOOKUP(G468,'Vendor Master'!$A$14:$I$213,2,FALSE()),"")</f>
        <v/>
      </c>
      <c r="I468" s="37"/>
      <c r="J468" s="41"/>
      <c r="K468" s="41"/>
      <c r="L468" s="41"/>
      <c r="M468" s="42">
        <f t="shared" si="95"/>
        <v>0</v>
      </c>
      <c r="N468" s="37"/>
      <c r="O468" s="37" t="s">
        <v>370</v>
      </c>
      <c r="P468" s="41"/>
      <c r="Q468" s="42">
        <f t="shared" si="96"/>
        <v>0</v>
      </c>
      <c r="R468" s="42">
        <f>IF(ROW()=14,0,IF(OR(G468="",I468="",D468=""),0,SUMIFS($Q$14:Q467,$G$14:G467,G468,$I$14:I467,I468,$D$14:D467,"&gt;="&amp;DATE(IF(MONTH(D468)&gt;=4,YEAR(D468),YEAR(D468)-1),4,1),$D$14:D467,"&lt;"&amp;DATE(IF(MONTH(D468)&gt;=4,YEAR(D468)+1,YEAR(D468)),4,1))))</f>
        <v>0</v>
      </c>
      <c r="S468" s="42">
        <f t="shared" si="97"/>
        <v>0</v>
      </c>
      <c r="T468" s="42">
        <f>IFERROR(VLOOKUP(I468,'Section Master'!$A$14:$J$100,6,FALSE()),0)</f>
        <v>0</v>
      </c>
      <c r="U468" s="42">
        <f>IFERROR(VLOOKUP(I468,'Section Master'!$A$14:$J$100,7,FALSE()),0)</f>
        <v>0</v>
      </c>
      <c r="V468" s="38" t="str">
        <f>IF(I468="","",IFERROR(IF(VLOOKUP(I468,'Section Master'!$A$14:$J$100,8,FALSE())="Excess over aggregate",IF(S468&gt;U468,"Threshold exceeded","Below threshold"),IF(VLOOKUP(I468,'Section Master'!$A$14:$J$100,8,FALSE())="Single or aggregate gate",IF(OR(Q468&gt;T468,S468&gt;U468),"Threshold exceeded","Below threshold"),IF(VLOOKUP(I468,'Section Master'!$A$14:$J$100,8,FALSE())="Aggregate gate",IF(S468&gt;U468,"Threshold exceeded","Below threshold"),IF(VLOOKUP(I468,'Section Master'!$A$14:$J$100,8,FALSE())="No threshold","Applicable","Manual review")))),"Manual review"))</f>
        <v/>
      </c>
      <c r="W468" s="43">
        <f>IFERROR(VLOOKUP(I468,'Section Master'!$A$14:$J$100,5,FALSE()),0)</f>
        <v>0</v>
      </c>
      <c r="X468" s="44"/>
      <c r="Y468" s="42" t="str">
        <f>IF(I468="","",IF(V468="Below threshold",0,ROUND(IF(IFERROR(VLOOKUP(I468,'Section Master'!$A$14:$J$100,8,FALSE()),"")="Excess over aggregate",MAX(0,S468-MAX(U468,R468)),Q468)*IF(X468&lt;&gt;"",X468,W468),0)))</f>
        <v/>
      </c>
      <c r="Z468" s="39"/>
      <c r="AA468" s="40" t="str">
        <f t="shared" si="98"/>
        <v/>
      </c>
      <c r="AB468" s="39"/>
      <c r="AC468" s="42">
        <f t="shared" si="99"/>
        <v>0</v>
      </c>
      <c r="AD468" s="42">
        <f t="shared" si="100"/>
        <v>0</v>
      </c>
      <c r="AE468" s="42">
        <f t="shared" si="101"/>
        <v>0</v>
      </c>
      <c r="AF468" s="37"/>
      <c r="AG468" s="38" t="str">
        <f t="shared" si="102"/>
        <v/>
      </c>
      <c r="AH468" s="38" t="str">
        <f t="shared" si="103"/>
        <v/>
      </c>
      <c r="AI468" s="37"/>
    </row>
    <row r="469" spans="1:35" ht="14.25" customHeight="1" x14ac:dyDescent="0.25">
      <c r="A469" s="31" t="str">
        <f t="shared" si="91"/>
        <v/>
      </c>
      <c r="B469" s="39"/>
      <c r="C469" s="39"/>
      <c r="D469" s="45" t="str">
        <f t="shared" si="92"/>
        <v/>
      </c>
      <c r="E469" s="31" t="str">
        <f t="shared" si="93"/>
        <v/>
      </c>
      <c r="F469" s="31" t="str">
        <f t="shared" si="94"/>
        <v/>
      </c>
      <c r="G469" s="37"/>
      <c r="H469" s="31" t="str">
        <f>IFERROR(VLOOKUP(G469,'Vendor Master'!$A$14:$I$213,2,FALSE()),"")</f>
        <v/>
      </c>
      <c r="I469" s="37"/>
      <c r="J469" s="41"/>
      <c r="K469" s="41"/>
      <c r="L469" s="41"/>
      <c r="M469" s="33">
        <f t="shared" si="95"/>
        <v>0</v>
      </c>
      <c r="N469" s="37"/>
      <c r="O469" s="37" t="s">
        <v>370</v>
      </c>
      <c r="P469" s="41"/>
      <c r="Q469" s="33">
        <f t="shared" si="96"/>
        <v>0</v>
      </c>
      <c r="R469" s="33">
        <f>IF(ROW()=14,0,IF(OR(G469="",I469="",D469=""),0,SUMIFS($Q$14:Q468,$G$14:G468,G469,$I$14:I468,I469,$D$14:D468,"&gt;="&amp;DATE(IF(MONTH(D469)&gt;=4,YEAR(D469),YEAR(D469)-1),4,1),$D$14:D468,"&lt;"&amp;DATE(IF(MONTH(D469)&gt;=4,YEAR(D469)+1,YEAR(D469)),4,1))))</f>
        <v>0</v>
      </c>
      <c r="S469" s="33">
        <f t="shared" si="97"/>
        <v>0</v>
      </c>
      <c r="T469" s="33">
        <f>IFERROR(VLOOKUP(I469,'Section Master'!$A$14:$J$100,6,FALSE()),0)</f>
        <v>0</v>
      </c>
      <c r="U469" s="33">
        <f>IFERROR(VLOOKUP(I469,'Section Master'!$A$14:$J$100,7,FALSE()),0)</f>
        <v>0</v>
      </c>
      <c r="V469" s="31" t="str">
        <f>IF(I469="","",IFERROR(IF(VLOOKUP(I469,'Section Master'!$A$14:$J$100,8,FALSE())="Excess over aggregate",IF(S469&gt;U469,"Threshold exceeded","Below threshold"),IF(VLOOKUP(I469,'Section Master'!$A$14:$J$100,8,FALSE())="Single or aggregate gate",IF(OR(Q469&gt;T469,S469&gt;U469),"Threshold exceeded","Below threshold"),IF(VLOOKUP(I469,'Section Master'!$A$14:$J$100,8,FALSE())="Aggregate gate",IF(S469&gt;U469,"Threshold exceeded","Below threshold"),IF(VLOOKUP(I469,'Section Master'!$A$14:$J$100,8,FALSE())="No threshold","Applicable","Manual review")))),"Manual review"))</f>
        <v/>
      </c>
      <c r="W469" s="46">
        <f>IFERROR(VLOOKUP(I469,'Section Master'!$A$14:$J$100,5,FALSE()),0)</f>
        <v>0</v>
      </c>
      <c r="X469" s="44"/>
      <c r="Y469" s="33" t="str">
        <f>IF(I469="","",IF(V469="Below threshold",0,ROUND(IF(IFERROR(VLOOKUP(I469,'Section Master'!$A$14:$J$100,8,FALSE()),"")="Excess over aggregate",MAX(0,S469-MAX(U469,R469)),Q469)*IF(X469&lt;&gt;"",X469,W469),0)))</f>
        <v/>
      </c>
      <c r="Z469" s="39"/>
      <c r="AA469" s="45" t="str">
        <f t="shared" si="98"/>
        <v/>
      </c>
      <c r="AB469" s="39"/>
      <c r="AC469" s="33">
        <f t="shared" si="99"/>
        <v>0</v>
      </c>
      <c r="AD469" s="33">
        <f t="shared" si="100"/>
        <v>0</v>
      </c>
      <c r="AE469" s="33">
        <f t="shared" si="101"/>
        <v>0</v>
      </c>
      <c r="AF469" s="37"/>
      <c r="AG469" s="31" t="str">
        <f t="shared" si="102"/>
        <v/>
      </c>
      <c r="AH469" s="31" t="str">
        <f t="shared" si="103"/>
        <v/>
      </c>
      <c r="AI469" s="37"/>
    </row>
    <row r="470" spans="1:35" ht="14.25" customHeight="1" x14ac:dyDescent="0.25">
      <c r="A470" s="38" t="str">
        <f t="shared" si="91"/>
        <v/>
      </c>
      <c r="B470" s="39"/>
      <c r="C470" s="39"/>
      <c r="D470" s="40" t="str">
        <f t="shared" si="92"/>
        <v/>
      </c>
      <c r="E470" s="38" t="str">
        <f t="shared" si="93"/>
        <v/>
      </c>
      <c r="F470" s="38" t="str">
        <f t="shared" si="94"/>
        <v/>
      </c>
      <c r="G470" s="37"/>
      <c r="H470" s="38" t="str">
        <f>IFERROR(VLOOKUP(G470,'Vendor Master'!$A$14:$I$213,2,FALSE()),"")</f>
        <v/>
      </c>
      <c r="I470" s="37"/>
      <c r="J470" s="41"/>
      <c r="K470" s="41"/>
      <c r="L470" s="41"/>
      <c r="M470" s="42">
        <f t="shared" si="95"/>
        <v>0</v>
      </c>
      <c r="N470" s="37"/>
      <c r="O470" s="37" t="s">
        <v>370</v>
      </c>
      <c r="P470" s="41"/>
      <c r="Q470" s="42">
        <f t="shared" si="96"/>
        <v>0</v>
      </c>
      <c r="R470" s="42">
        <f>IF(ROW()=14,0,IF(OR(G470="",I470="",D470=""),0,SUMIFS($Q$14:Q469,$G$14:G469,G470,$I$14:I469,I470,$D$14:D469,"&gt;="&amp;DATE(IF(MONTH(D470)&gt;=4,YEAR(D470),YEAR(D470)-1),4,1),$D$14:D469,"&lt;"&amp;DATE(IF(MONTH(D470)&gt;=4,YEAR(D470)+1,YEAR(D470)),4,1))))</f>
        <v>0</v>
      </c>
      <c r="S470" s="42">
        <f t="shared" si="97"/>
        <v>0</v>
      </c>
      <c r="T470" s="42">
        <f>IFERROR(VLOOKUP(I470,'Section Master'!$A$14:$J$100,6,FALSE()),0)</f>
        <v>0</v>
      </c>
      <c r="U470" s="42">
        <f>IFERROR(VLOOKUP(I470,'Section Master'!$A$14:$J$100,7,FALSE()),0)</f>
        <v>0</v>
      </c>
      <c r="V470" s="38" t="str">
        <f>IF(I470="","",IFERROR(IF(VLOOKUP(I470,'Section Master'!$A$14:$J$100,8,FALSE())="Excess over aggregate",IF(S470&gt;U470,"Threshold exceeded","Below threshold"),IF(VLOOKUP(I470,'Section Master'!$A$14:$J$100,8,FALSE())="Single or aggregate gate",IF(OR(Q470&gt;T470,S470&gt;U470),"Threshold exceeded","Below threshold"),IF(VLOOKUP(I470,'Section Master'!$A$14:$J$100,8,FALSE())="Aggregate gate",IF(S470&gt;U470,"Threshold exceeded","Below threshold"),IF(VLOOKUP(I470,'Section Master'!$A$14:$J$100,8,FALSE())="No threshold","Applicable","Manual review")))),"Manual review"))</f>
        <v/>
      </c>
      <c r="W470" s="43">
        <f>IFERROR(VLOOKUP(I470,'Section Master'!$A$14:$J$100,5,FALSE()),0)</f>
        <v>0</v>
      </c>
      <c r="X470" s="44"/>
      <c r="Y470" s="42" t="str">
        <f>IF(I470="","",IF(V470="Below threshold",0,ROUND(IF(IFERROR(VLOOKUP(I470,'Section Master'!$A$14:$J$100,8,FALSE()),"")="Excess over aggregate",MAX(0,S470-MAX(U470,R470)),Q470)*IF(X470&lt;&gt;"",X470,W470),0)))</f>
        <v/>
      </c>
      <c r="Z470" s="39"/>
      <c r="AA470" s="40" t="str">
        <f t="shared" si="98"/>
        <v/>
      </c>
      <c r="AB470" s="39"/>
      <c r="AC470" s="42">
        <f t="shared" si="99"/>
        <v>0</v>
      </c>
      <c r="AD470" s="42">
        <f t="shared" si="100"/>
        <v>0</v>
      </c>
      <c r="AE470" s="42">
        <f t="shared" si="101"/>
        <v>0</v>
      </c>
      <c r="AF470" s="37"/>
      <c r="AG470" s="38" t="str">
        <f t="shared" si="102"/>
        <v/>
      </c>
      <c r="AH470" s="38" t="str">
        <f t="shared" si="103"/>
        <v/>
      </c>
      <c r="AI470" s="37"/>
    </row>
    <row r="471" spans="1:35" ht="14.25" customHeight="1" x14ac:dyDescent="0.25">
      <c r="A471" s="31" t="str">
        <f t="shared" si="91"/>
        <v/>
      </c>
      <c r="B471" s="39"/>
      <c r="C471" s="39"/>
      <c r="D471" s="45" t="str">
        <f t="shared" si="92"/>
        <v/>
      </c>
      <c r="E471" s="31" t="str">
        <f t="shared" si="93"/>
        <v/>
      </c>
      <c r="F471" s="31" t="str">
        <f t="shared" si="94"/>
        <v/>
      </c>
      <c r="G471" s="37"/>
      <c r="H471" s="31" t="str">
        <f>IFERROR(VLOOKUP(G471,'Vendor Master'!$A$14:$I$213,2,FALSE()),"")</f>
        <v/>
      </c>
      <c r="I471" s="37"/>
      <c r="J471" s="41"/>
      <c r="K471" s="41"/>
      <c r="L471" s="41"/>
      <c r="M471" s="33">
        <f t="shared" si="95"/>
        <v>0</v>
      </c>
      <c r="N471" s="37"/>
      <c r="O471" s="37" t="s">
        <v>370</v>
      </c>
      <c r="P471" s="41"/>
      <c r="Q471" s="33">
        <f t="shared" si="96"/>
        <v>0</v>
      </c>
      <c r="R471" s="33">
        <f>IF(ROW()=14,0,IF(OR(G471="",I471="",D471=""),0,SUMIFS($Q$14:Q470,$G$14:G470,G471,$I$14:I470,I471,$D$14:D470,"&gt;="&amp;DATE(IF(MONTH(D471)&gt;=4,YEAR(D471),YEAR(D471)-1),4,1),$D$14:D470,"&lt;"&amp;DATE(IF(MONTH(D471)&gt;=4,YEAR(D471)+1,YEAR(D471)),4,1))))</f>
        <v>0</v>
      </c>
      <c r="S471" s="33">
        <f t="shared" si="97"/>
        <v>0</v>
      </c>
      <c r="T471" s="33">
        <f>IFERROR(VLOOKUP(I471,'Section Master'!$A$14:$J$100,6,FALSE()),0)</f>
        <v>0</v>
      </c>
      <c r="U471" s="33">
        <f>IFERROR(VLOOKUP(I471,'Section Master'!$A$14:$J$100,7,FALSE()),0)</f>
        <v>0</v>
      </c>
      <c r="V471" s="31" t="str">
        <f>IF(I471="","",IFERROR(IF(VLOOKUP(I471,'Section Master'!$A$14:$J$100,8,FALSE())="Excess over aggregate",IF(S471&gt;U471,"Threshold exceeded","Below threshold"),IF(VLOOKUP(I471,'Section Master'!$A$14:$J$100,8,FALSE())="Single or aggregate gate",IF(OR(Q471&gt;T471,S471&gt;U471),"Threshold exceeded","Below threshold"),IF(VLOOKUP(I471,'Section Master'!$A$14:$J$100,8,FALSE())="Aggregate gate",IF(S471&gt;U471,"Threshold exceeded","Below threshold"),IF(VLOOKUP(I471,'Section Master'!$A$14:$J$100,8,FALSE())="No threshold","Applicable","Manual review")))),"Manual review"))</f>
        <v/>
      </c>
      <c r="W471" s="46">
        <f>IFERROR(VLOOKUP(I471,'Section Master'!$A$14:$J$100,5,FALSE()),0)</f>
        <v>0</v>
      </c>
      <c r="X471" s="44"/>
      <c r="Y471" s="33" t="str">
        <f>IF(I471="","",IF(V471="Below threshold",0,ROUND(IF(IFERROR(VLOOKUP(I471,'Section Master'!$A$14:$J$100,8,FALSE()),"")="Excess over aggregate",MAX(0,S471-MAX(U471,R471)),Q471)*IF(X471&lt;&gt;"",X471,W471),0)))</f>
        <v/>
      </c>
      <c r="Z471" s="39"/>
      <c r="AA471" s="45" t="str">
        <f t="shared" si="98"/>
        <v/>
      </c>
      <c r="AB471" s="39"/>
      <c r="AC471" s="33">
        <f t="shared" si="99"/>
        <v>0</v>
      </c>
      <c r="AD471" s="33">
        <f t="shared" si="100"/>
        <v>0</v>
      </c>
      <c r="AE471" s="33">
        <f t="shared" si="101"/>
        <v>0</v>
      </c>
      <c r="AF471" s="37"/>
      <c r="AG471" s="31" t="str">
        <f t="shared" si="102"/>
        <v/>
      </c>
      <c r="AH471" s="31" t="str">
        <f t="shared" si="103"/>
        <v/>
      </c>
      <c r="AI471" s="37"/>
    </row>
    <row r="472" spans="1:35" ht="14.25" customHeight="1" x14ac:dyDescent="0.25">
      <c r="A472" s="38" t="str">
        <f t="shared" si="91"/>
        <v/>
      </c>
      <c r="B472" s="39"/>
      <c r="C472" s="39"/>
      <c r="D472" s="40" t="str">
        <f t="shared" si="92"/>
        <v/>
      </c>
      <c r="E472" s="38" t="str">
        <f t="shared" si="93"/>
        <v/>
      </c>
      <c r="F472" s="38" t="str">
        <f t="shared" si="94"/>
        <v/>
      </c>
      <c r="G472" s="37"/>
      <c r="H472" s="38" t="str">
        <f>IFERROR(VLOOKUP(G472,'Vendor Master'!$A$14:$I$213,2,FALSE()),"")</f>
        <v/>
      </c>
      <c r="I472" s="37"/>
      <c r="J472" s="41"/>
      <c r="K472" s="41"/>
      <c r="L472" s="41"/>
      <c r="M472" s="42">
        <f t="shared" si="95"/>
        <v>0</v>
      </c>
      <c r="N472" s="37"/>
      <c r="O472" s="37" t="s">
        <v>370</v>
      </c>
      <c r="P472" s="41"/>
      <c r="Q472" s="42">
        <f t="shared" si="96"/>
        <v>0</v>
      </c>
      <c r="R472" s="42">
        <f>IF(ROW()=14,0,IF(OR(G472="",I472="",D472=""),0,SUMIFS($Q$14:Q471,$G$14:G471,G472,$I$14:I471,I472,$D$14:D471,"&gt;="&amp;DATE(IF(MONTH(D472)&gt;=4,YEAR(D472),YEAR(D472)-1),4,1),$D$14:D471,"&lt;"&amp;DATE(IF(MONTH(D472)&gt;=4,YEAR(D472)+1,YEAR(D472)),4,1))))</f>
        <v>0</v>
      </c>
      <c r="S472" s="42">
        <f t="shared" si="97"/>
        <v>0</v>
      </c>
      <c r="T472" s="42">
        <f>IFERROR(VLOOKUP(I472,'Section Master'!$A$14:$J$100,6,FALSE()),0)</f>
        <v>0</v>
      </c>
      <c r="U472" s="42">
        <f>IFERROR(VLOOKUP(I472,'Section Master'!$A$14:$J$100,7,FALSE()),0)</f>
        <v>0</v>
      </c>
      <c r="V472" s="38" t="str">
        <f>IF(I472="","",IFERROR(IF(VLOOKUP(I472,'Section Master'!$A$14:$J$100,8,FALSE())="Excess over aggregate",IF(S472&gt;U472,"Threshold exceeded","Below threshold"),IF(VLOOKUP(I472,'Section Master'!$A$14:$J$100,8,FALSE())="Single or aggregate gate",IF(OR(Q472&gt;T472,S472&gt;U472),"Threshold exceeded","Below threshold"),IF(VLOOKUP(I472,'Section Master'!$A$14:$J$100,8,FALSE())="Aggregate gate",IF(S472&gt;U472,"Threshold exceeded","Below threshold"),IF(VLOOKUP(I472,'Section Master'!$A$14:$J$100,8,FALSE())="No threshold","Applicable","Manual review")))),"Manual review"))</f>
        <v/>
      </c>
      <c r="W472" s="43">
        <f>IFERROR(VLOOKUP(I472,'Section Master'!$A$14:$J$100,5,FALSE()),0)</f>
        <v>0</v>
      </c>
      <c r="X472" s="44"/>
      <c r="Y472" s="42" t="str">
        <f>IF(I472="","",IF(V472="Below threshold",0,ROUND(IF(IFERROR(VLOOKUP(I472,'Section Master'!$A$14:$J$100,8,FALSE()),"")="Excess over aggregate",MAX(0,S472-MAX(U472,R472)),Q472)*IF(X472&lt;&gt;"",X472,W472),0)))</f>
        <v/>
      </c>
      <c r="Z472" s="39"/>
      <c r="AA472" s="40" t="str">
        <f t="shared" si="98"/>
        <v/>
      </c>
      <c r="AB472" s="39"/>
      <c r="AC472" s="42">
        <f t="shared" si="99"/>
        <v>0</v>
      </c>
      <c r="AD472" s="42">
        <f t="shared" si="100"/>
        <v>0</v>
      </c>
      <c r="AE472" s="42">
        <f t="shared" si="101"/>
        <v>0</v>
      </c>
      <c r="AF472" s="37"/>
      <c r="AG472" s="38" t="str">
        <f t="shared" si="102"/>
        <v/>
      </c>
      <c r="AH472" s="38" t="str">
        <f t="shared" si="103"/>
        <v/>
      </c>
      <c r="AI472" s="37"/>
    </row>
    <row r="473" spans="1:35" ht="14.25" customHeight="1" x14ac:dyDescent="0.25">
      <c r="A473" s="31" t="str">
        <f t="shared" si="91"/>
        <v/>
      </c>
      <c r="B473" s="39"/>
      <c r="C473" s="39"/>
      <c r="D473" s="45" t="str">
        <f t="shared" si="92"/>
        <v/>
      </c>
      <c r="E473" s="31" t="str">
        <f t="shared" si="93"/>
        <v/>
      </c>
      <c r="F473" s="31" t="str">
        <f t="shared" si="94"/>
        <v/>
      </c>
      <c r="G473" s="37"/>
      <c r="H473" s="31" t="str">
        <f>IFERROR(VLOOKUP(G473,'Vendor Master'!$A$14:$I$213,2,FALSE()),"")</f>
        <v/>
      </c>
      <c r="I473" s="37"/>
      <c r="J473" s="41"/>
      <c r="K473" s="41"/>
      <c r="L473" s="41"/>
      <c r="M473" s="33">
        <f t="shared" si="95"/>
        <v>0</v>
      </c>
      <c r="N473" s="37"/>
      <c r="O473" s="37" t="s">
        <v>370</v>
      </c>
      <c r="P473" s="41"/>
      <c r="Q473" s="33">
        <f t="shared" si="96"/>
        <v>0</v>
      </c>
      <c r="R473" s="33">
        <f>IF(ROW()=14,0,IF(OR(G473="",I473="",D473=""),0,SUMIFS($Q$14:Q472,$G$14:G472,G473,$I$14:I472,I473,$D$14:D472,"&gt;="&amp;DATE(IF(MONTH(D473)&gt;=4,YEAR(D473),YEAR(D473)-1),4,1),$D$14:D472,"&lt;"&amp;DATE(IF(MONTH(D473)&gt;=4,YEAR(D473)+1,YEAR(D473)),4,1))))</f>
        <v>0</v>
      </c>
      <c r="S473" s="33">
        <f t="shared" si="97"/>
        <v>0</v>
      </c>
      <c r="T473" s="33">
        <f>IFERROR(VLOOKUP(I473,'Section Master'!$A$14:$J$100,6,FALSE()),0)</f>
        <v>0</v>
      </c>
      <c r="U473" s="33">
        <f>IFERROR(VLOOKUP(I473,'Section Master'!$A$14:$J$100,7,FALSE()),0)</f>
        <v>0</v>
      </c>
      <c r="V473" s="31" t="str">
        <f>IF(I473="","",IFERROR(IF(VLOOKUP(I473,'Section Master'!$A$14:$J$100,8,FALSE())="Excess over aggregate",IF(S473&gt;U473,"Threshold exceeded","Below threshold"),IF(VLOOKUP(I473,'Section Master'!$A$14:$J$100,8,FALSE())="Single or aggregate gate",IF(OR(Q473&gt;T473,S473&gt;U473),"Threshold exceeded","Below threshold"),IF(VLOOKUP(I473,'Section Master'!$A$14:$J$100,8,FALSE())="Aggregate gate",IF(S473&gt;U473,"Threshold exceeded","Below threshold"),IF(VLOOKUP(I473,'Section Master'!$A$14:$J$100,8,FALSE())="No threshold","Applicable","Manual review")))),"Manual review"))</f>
        <v/>
      </c>
      <c r="W473" s="46">
        <f>IFERROR(VLOOKUP(I473,'Section Master'!$A$14:$J$100,5,FALSE()),0)</f>
        <v>0</v>
      </c>
      <c r="X473" s="44"/>
      <c r="Y473" s="33" t="str">
        <f>IF(I473="","",IF(V473="Below threshold",0,ROUND(IF(IFERROR(VLOOKUP(I473,'Section Master'!$A$14:$J$100,8,FALSE()),"")="Excess over aggregate",MAX(0,S473-MAX(U473,R473)),Q473)*IF(X473&lt;&gt;"",X473,W473),0)))</f>
        <v/>
      </c>
      <c r="Z473" s="39"/>
      <c r="AA473" s="45" t="str">
        <f t="shared" si="98"/>
        <v/>
      </c>
      <c r="AB473" s="39"/>
      <c r="AC473" s="33">
        <f t="shared" si="99"/>
        <v>0</v>
      </c>
      <c r="AD473" s="33">
        <f t="shared" si="100"/>
        <v>0</v>
      </c>
      <c r="AE473" s="33">
        <f t="shared" si="101"/>
        <v>0</v>
      </c>
      <c r="AF473" s="37"/>
      <c r="AG473" s="31" t="str">
        <f t="shared" si="102"/>
        <v/>
      </c>
      <c r="AH473" s="31" t="str">
        <f t="shared" si="103"/>
        <v/>
      </c>
      <c r="AI473" s="37"/>
    </row>
    <row r="474" spans="1:35" ht="14.25" customHeight="1" x14ac:dyDescent="0.25">
      <c r="A474" s="38" t="str">
        <f t="shared" si="91"/>
        <v/>
      </c>
      <c r="B474" s="39"/>
      <c r="C474" s="39"/>
      <c r="D474" s="40" t="str">
        <f t="shared" si="92"/>
        <v/>
      </c>
      <c r="E474" s="38" t="str">
        <f t="shared" si="93"/>
        <v/>
      </c>
      <c r="F474" s="38" t="str">
        <f t="shared" si="94"/>
        <v/>
      </c>
      <c r="G474" s="37"/>
      <c r="H474" s="38" t="str">
        <f>IFERROR(VLOOKUP(G474,'Vendor Master'!$A$14:$I$213,2,FALSE()),"")</f>
        <v/>
      </c>
      <c r="I474" s="37"/>
      <c r="J474" s="41"/>
      <c r="K474" s="41"/>
      <c r="L474" s="41"/>
      <c r="M474" s="42">
        <f t="shared" si="95"/>
        <v>0</v>
      </c>
      <c r="N474" s="37"/>
      <c r="O474" s="37" t="s">
        <v>370</v>
      </c>
      <c r="P474" s="41"/>
      <c r="Q474" s="42">
        <f t="shared" si="96"/>
        <v>0</v>
      </c>
      <c r="R474" s="42">
        <f>IF(ROW()=14,0,IF(OR(G474="",I474="",D474=""),0,SUMIFS($Q$14:Q473,$G$14:G473,G474,$I$14:I473,I474,$D$14:D473,"&gt;="&amp;DATE(IF(MONTH(D474)&gt;=4,YEAR(D474),YEAR(D474)-1),4,1),$D$14:D473,"&lt;"&amp;DATE(IF(MONTH(D474)&gt;=4,YEAR(D474)+1,YEAR(D474)),4,1))))</f>
        <v>0</v>
      </c>
      <c r="S474" s="42">
        <f t="shared" si="97"/>
        <v>0</v>
      </c>
      <c r="T474" s="42">
        <f>IFERROR(VLOOKUP(I474,'Section Master'!$A$14:$J$100,6,FALSE()),0)</f>
        <v>0</v>
      </c>
      <c r="U474" s="42">
        <f>IFERROR(VLOOKUP(I474,'Section Master'!$A$14:$J$100,7,FALSE()),0)</f>
        <v>0</v>
      </c>
      <c r="V474" s="38" t="str">
        <f>IF(I474="","",IFERROR(IF(VLOOKUP(I474,'Section Master'!$A$14:$J$100,8,FALSE())="Excess over aggregate",IF(S474&gt;U474,"Threshold exceeded","Below threshold"),IF(VLOOKUP(I474,'Section Master'!$A$14:$J$100,8,FALSE())="Single or aggregate gate",IF(OR(Q474&gt;T474,S474&gt;U474),"Threshold exceeded","Below threshold"),IF(VLOOKUP(I474,'Section Master'!$A$14:$J$100,8,FALSE())="Aggregate gate",IF(S474&gt;U474,"Threshold exceeded","Below threshold"),IF(VLOOKUP(I474,'Section Master'!$A$14:$J$100,8,FALSE())="No threshold","Applicable","Manual review")))),"Manual review"))</f>
        <v/>
      </c>
      <c r="W474" s="43">
        <f>IFERROR(VLOOKUP(I474,'Section Master'!$A$14:$J$100,5,FALSE()),0)</f>
        <v>0</v>
      </c>
      <c r="X474" s="44"/>
      <c r="Y474" s="42" t="str">
        <f>IF(I474="","",IF(V474="Below threshold",0,ROUND(IF(IFERROR(VLOOKUP(I474,'Section Master'!$A$14:$J$100,8,FALSE()),"")="Excess over aggregate",MAX(0,S474-MAX(U474,R474)),Q474)*IF(X474&lt;&gt;"",X474,W474),0)))</f>
        <v/>
      </c>
      <c r="Z474" s="39"/>
      <c r="AA474" s="40" t="str">
        <f t="shared" si="98"/>
        <v/>
      </c>
      <c r="AB474" s="39"/>
      <c r="AC474" s="42">
        <f t="shared" si="99"/>
        <v>0</v>
      </c>
      <c r="AD474" s="42">
        <f t="shared" si="100"/>
        <v>0</v>
      </c>
      <c r="AE474" s="42">
        <f t="shared" si="101"/>
        <v>0</v>
      </c>
      <c r="AF474" s="37"/>
      <c r="AG474" s="38" t="str">
        <f t="shared" si="102"/>
        <v/>
      </c>
      <c r="AH474" s="38" t="str">
        <f t="shared" si="103"/>
        <v/>
      </c>
      <c r="AI474" s="37"/>
    </row>
    <row r="475" spans="1:35" ht="14.25" customHeight="1" x14ac:dyDescent="0.25">
      <c r="A475" s="31" t="str">
        <f t="shared" si="91"/>
        <v/>
      </c>
      <c r="B475" s="39"/>
      <c r="C475" s="39"/>
      <c r="D475" s="45" t="str">
        <f t="shared" si="92"/>
        <v/>
      </c>
      <c r="E475" s="31" t="str">
        <f t="shared" si="93"/>
        <v/>
      </c>
      <c r="F475" s="31" t="str">
        <f t="shared" si="94"/>
        <v/>
      </c>
      <c r="G475" s="37"/>
      <c r="H475" s="31" t="str">
        <f>IFERROR(VLOOKUP(G475,'Vendor Master'!$A$14:$I$213,2,FALSE()),"")</f>
        <v/>
      </c>
      <c r="I475" s="37"/>
      <c r="J475" s="41"/>
      <c r="K475" s="41"/>
      <c r="L475" s="41"/>
      <c r="M475" s="33">
        <f t="shared" si="95"/>
        <v>0</v>
      </c>
      <c r="N475" s="37"/>
      <c r="O475" s="37" t="s">
        <v>370</v>
      </c>
      <c r="P475" s="41"/>
      <c r="Q475" s="33">
        <f t="shared" si="96"/>
        <v>0</v>
      </c>
      <c r="R475" s="33">
        <f>IF(ROW()=14,0,IF(OR(G475="",I475="",D475=""),0,SUMIFS($Q$14:Q474,$G$14:G474,G475,$I$14:I474,I475,$D$14:D474,"&gt;="&amp;DATE(IF(MONTH(D475)&gt;=4,YEAR(D475),YEAR(D475)-1),4,1),$D$14:D474,"&lt;"&amp;DATE(IF(MONTH(D475)&gt;=4,YEAR(D475)+1,YEAR(D475)),4,1))))</f>
        <v>0</v>
      </c>
      <c r="S475" s="33">
        <f t="shared" si="97"/>
        <v>0</v>
      </c>
      <c r="T475" s="33">
        <f>IFERROR(VLOOKUP(I475,'Section Master'!$A$14:$J$100,6,FALSE()),0)</f>
        <v>0</v>
      </c>
      <c r="U475" s="33">
        <f>IFERROR(VLOOKUP(I475,'Section Master'!$A$14:$J$100,7,FALSE()),0)</f>
        <v>0</v>
      </c>
      <c r="V475" s="31" t="str">
        <f>IF(I475="","",IFERROR(IF(VLOOKUP(I475,'Section Master'!$A$14:$J$100,8,FALSE())="Excess over aggregate",IF(S475&gt;U475,"Threshold exceeded","Below threshold"),IF(VLOOKUP(I475,'Section Master'!$A$14:$J$100,8,FALSE())="Single or aggregate gate",IF(OR(Q475&gt;T475,S475&gt;U475),"Threshold exceeded","Below threshold"),IF(VLOOKUP(I475,'Section Master'!$A$14:$J$100,8,FALSE())="Aggregate gate",IF(S475&gt;U475,"Threshold exceeded","Below threshold"),IF(VLOOKUP(I475,'Section Master'!$A$14:$J$100,8,FALSE())="No threshold","Applicable","Manual review")))),"Manual review"))</f>
        <v/>
      </c>
      <c r="W475" s="46">
        <f>IFERROR(VLOOKUP(I475,'Section Master'!$A$14:$J$100,5,FALSE()),0)</f>
        <v>0</v>
      </c>
      <c r="X475" s="44"/>
      <c r="Y475" s="33" t="str">
        <f>IF(I475="","",IF(V475="Below threshold",0,ROUND(IF(IFERROR(VLOOKUP(I475,'Section Master'!$A$14:$J$100,8,FALSE()),"")="Excess over aggregate",MAX(0,S475-MAX(U475,R475)),Q475)*IF(X475&lt;&gt;"",X475,W475),0)))</f>
        <v/>
      </c>
      <c r="Z475" s="39"/>
      <c r="AA475" s="45" t="str">
        <f t="shared" si="98"/>
        <v/>
      </c>
      <c r="AB475" s="39"/>
      <c r="AC475" s="33">
        <f t="shared" si="99"/>
        <v>0</v>
      </c>
      <c r="AD475" s="33">
        <f t="shared" si="100"/>
        <v>0</v>
      </c>
      <c r="AE475" s="33">
        <f t="shared" si="101"/>
        <v>0</v>
      </c>
      <c r="AF475" s="37"/>
      <c r="AG475" s="31" t="str">
        <f t="shared" si="102"/>
        <v/>
      </c>
      <c r="AH475" s="31" t="str">
        <f t="shared" si="103"/>
        <v/>
      </c>
      <c r="AI475" s="37"/>
    </row>
    <row r="476" spans="1:35" ht="14.25" customHeight="1" x14ac:dyDescent="0.25">
      <c r="A476" s="38" t="str">
        <f t="shared" si="91"/>
        <v/>
      </c>
      <c r="B476" s="39"/>
      <c r="C476" s="39"/>
      <c r="D476" s="40" t="str">
        <f t="shared" si="92"/>
        <v/>
      </c>
      <c r="E476" s="38" t="str">
        <f t="shared" si="93"/>
        <v/>
      </c>
      <c r="F476" s="38" t="str">
        <f t="shared" si="94"/>
        <v/>
      </c>
      <c r="G476" s="37"/>
      <c r="H476" s="38" t="str">
        <f>IFERROR(VLOOKUP(G476,'Vendor Master'!$A$14:$I$213,2,FALSE()),"")</f>
        <v/>
      </c>
      <c r="I476" s="37"/>
      <c r="J476" s="41"/>
      <c r="K476" s="41"/>
      <c r="L476" s="41"/>
      <c r="M476" s="42">
        <f t="shared" si="95"/>
        <v>0</v>
      </c>
      <c r="N476" s="37"/>
      <c r="O476" s="37" t="s">
        <v>370</v>
      </c>
      <c r="P476" s="41"/>
      <c r="Q476" s="42">
        <f t="shared" si="96"/>
        <v>0</v>
      </c>
      <c r="R476" s="42">
        <f>IF(ROW()=14,0,IF(OR(G476="",I476="",D476=""),0,SUMIFS($Q$14:Q475,$G$14:G475,G476,$I$14:I475,I476,$D$14:D475,"&gt;="&amp;DATE(IF(MONTH(D476)&gt;=4,YEAR(D476),YEAR(D476)-1),4,1),$D$14:D475,"&lt;"&amp;DATE(IF(MONTH(D476)&gt;=4,YEAR(D476)+1,YEAR(D476)),4,1))))</f>
        <v>0</v>
      </c>
      <c r="S476" s="42">
        <f t="shared" si="97"/>
        <v>0</v>
      </c>
      <c r="T476" s="42">
        <f>IFERROR(VLOOKUP(I476,'Section Master'!$A$14:$J$100,6,FALSE()),0)</f>
        <v>0</v>
      </c>
      <c r="U476" s="42">
        <f>IFERROR(VLOOKUP(I476,'Section Master'!$A$14:$J$100,7,FALSE()),0)</f>
        <v>0</v>
      </c>
      <c r="V476" s="38" t="str">
        <f>IF(I476="","",IFERROR(IF(VLOOKUP(I476,'Section Master'!$A$14:$J$100,8,FALSE())="Excess over aggregate",IF(S476&gt;U476,"Threshold exceeded","Below threshold"),IF(VLOOKUP(I476,'Section Master'!$A$14:$J$100,8,FALSE())="Single or aggregate gate",IF(OR(Q476&gt;T476,S476&gt;U476),"Threshold exceeded","Below threshold"),IF(VLOOKUP(I476,'Section Master'!$A$14:$J$100,8,FALSE())="Aggregate gate",IF(S476&gt;U476,"Threshold exceeded","Below threshold"),IF(VLOOKUP(I476,'Section Master'!$A$14:$J$100,8,FALSE())="No threshold","Applicable","Manual review")))),"Manual review"))</f>
        <v/>
      </c>
      <c r="W476" s="43">
        <f>IFERROR(VLOOKUP(I476,'Section Master'!$A$14:$J$100,5,FALSE()),0)</f>
        <v>0</v>
      </c>
      <c r="X476" s="44"/>
      <c r="Y476" s="42" t="str">
        <f>IF(I476="","",IF(V476="Below threshold",0,ROUND(IF(IFERROR(VLOOKUP(I476,'Section Master'!$A$14:$J$100,8,FALSE()),"")="Excess over aggregate",MAX(0,S476-MAX(U476,R476)),Q476)*IF(X476&lt;&gt;"",X476,W476),0)))</f>
        <v/>
      </c>
      <c r="Z476" s="39"/>
      <c r="AA476" s="40" t="str">
        <f t="shared" si="98"/>
        <v/>
      </c>
      <c r="AB476" s="39"/>
      <c r="AC476" s="42">
        <f t="shared" si="99"/>
        <v>0</v>
      </c>
      <c r="AD476" s="42">
        <f t="shared" si="100"/>
        <v>0</v>
      </c>
      <c r="AE476" s="42">
        <f t="shared" si="101"/>
        <v>0</v>
      </c>
      <c r="AF476" s="37"/>
      <c r="AG476" s="38" t="str">
        <f t="shared" si="102"/>
        <v/>
      </c>
      <c r="AH476" s="38" t="str">
        <f t="shared" si="103"/>
        <v/>
      </c>
      <c r="AI476" s="37"/>
    </row>
    <row r="477" spans="1:35" ht="14.25" customHeight="1" x14ac:dyDescent="0.25">
      <c r="A477" s="31" t="str">
        <f t="shared" si="91"/>
        <v/>
      </c>
      <c r="B477" s="39"/>
      <c r="C477" s="39"/>
      <c r="D477" s="45" t="str">
        <f t="shared" si="92"/>
        <v/>
      </c>
      <c r="E477" s="31" t="str">
        <f t="shared" si="93"/>
        <v/>
      </c>
      <c r="F477" s="31" t="str">
        <f t="shared" si="94"/>
        <v/>
      </c>
      <c r="G477" s="37"/>
      <c r="H477" s="31" t="str">
        <f>IFERROR(VLOOKUP(G477,'Vendor Master'!$A$14:$I$213,2,FALSE()),"")</f>
        <v/>
      </c>
      <c r="I477" s="37"/>
      <c r="J477" s="41"/>
      <c r="K477" s="41"/>
      <c r="L477" s="41"/>
      <c r="M477" s="33">
        <f t="shared" si="95"/>
        <v>0</v>
      </c>
      <c r="N477" s="37"/>
      <c r="O477" s="37" t="s">
        <v>370</v>
      </c>
      <c r="P477" s="41"/>
      <c r="Q477" s="33">
        <f t="shared" si="96"/>
        <v>0</v>
      </c>
      <c r="R477" s="33">
        <f>IF(ROW()=14,0,IF(OR(G477="",I477="",D477=""),0,SUMIFS($Q$14:Q476,$G$14:G476,G477,$I$14:I476,I477,$D$14:D476,"&gt;="&amp;DATE(IF(MONTH(D477)&gt;=4,YEAR(D477),YEAR(D477)-1),4,1),$D$14:D476,"&lt;"&amp;DATE(IF(MONTH(D477)&gt;=4,YEAR(D477)+1,YEAR(D477)),4,1))))</f>
        <v>0</v>
      </c>
      <c r="S477" s="33">
        <f t="shared" si="97"/>
        <v>0</v>
      </c>
      <c r="T477" s="33">
        <f>IFERROR(VLOOKUP(I477,'Section Master'!$A$14:$J$100,6,FALSE()),0)</f>
        <v>0</v>
      </c>
      <c r="U477" s="33">
        <f>IFERROR(VLOOKUP(I477,'Section Master'!$A$14:$J$100,7,FALSE()),0)</f>
        <v>0</v>
      </c>
      <c r="V477" s="31" t="str">
        <f>IF(I477="","",IFERROR(IF(VLOOKUP(I477,'Section Master'!$A$14:$J$100,8,FALSE())="Excess over aggregate",IF(S477&gt;U477,"Threshold exceeded","Below threshold"),IF(VLOOKUP(I477,'Section Master'!$A$14:$J$100,8,FALSE())="Single or aggregate gate",IF(OR(Q477&gt;T477,S477&gt;U477),"Threshold exceeded","Below threshold"),IF(VLOOKUP(I477,'Section Master'!$A$14:$J$100,8,FALSE())="Aggregate gate",IF(S477&gt;U477,"Threshold exceeded","Below threshold"),IF(VLOOKUP(I477,'Section Master'!$A$14:$J$100,8,FALSE())="No threshold","Applicable","Manual review")))),"Manual review"))</f>
        <v/>
      </c>
      <c r="W477" s="46">
        <f>IFERROR(VLOOKUP(I477,'Section Master'!$A$14:$J$100,5,FALSE()),0)</f>
        <v>0</v>
      </c>
      <c r="X477" s="44"/>
      <c r="Y477" s="33" t="str">
        <f>IF(I477="","",IF(V477="Below threshold",0,ROUND(IF(IFERROR(VLOOKUP(I477,'Section Master'!$A$14:$J$100,8,FALSE()),"")="Excess over aggregate",MAX(0,S477-MAX(U477,R477)),Q477)*IF(X477&lt;&gt;"",X477,W477),0)))</f>
        <v/>
      </c>
      <c r="Z477" s="39"/>
      <c r="AA477" s="45" t="str">
        <f t="shared" si="98"/>
        <v/>
      </c>
      <c r="AB477" s="39"/>
      <c r="AC477" s="33">
        <f t="shared" si="99"/>
        <v>0</v>
      </c>
      <c r="AD477" s="33">
        <f t="shared" si="100"/>
        <v>0</v>
      </c>
      <c r="AE477" s="33">
        <f t="shared" si="101"/>
        <v>0</v>
      </c>
      <c r="AF477" s="37"/>
      <c r="AG477" s="31" t="str">
        <f t="shared" si="102"/>
        <v/>
      </c>
      <c r="AH477" s="31" t="str">
        <f t="shared" si="103"/>
        <v/>
      </c>
      <c r="AI477" s="37"/>
    </row>
    <row r="478" spans="1:35" ht="14.25" customHeight="1" x14ac:dyDescent="0.25">
      <c r="A478" s="38" t="str">
        <f t="shared" si="91"/>
        <v/>
      </c>
      <c r="B478" s="39"/>
      <c r="C478" s="39"/>
      <c r="D478" s="40" t="str">
        <f t="shared" si="92"/>
        <v/>
      </c>
      <c r="E478" s="38" t="str">
        <f t="shared" si="93"/>
        <v/>
      </c>
      <c r="F478" s="38" t="str">
        <f t="shared" si="94"/>
        <v/>
      </c>
      <c r="G478" s="37"/>
      <c r="H478" s="38" t="str">
        <f>IFERROR(VLOOKUP(G478,'Vendor Master'!$A$14:$I$213,2,FALSE()),"")</f>
        <v/>
      </c>
      <c r="I478" s="37"/>
      <c r="J478" s="41"/>
      <c r="K478" s="41"/>
      <c r="L478" s="41"/>
      <c r="M478" s="42">
        <f t="shared" si="95"/>
        <v>0</v>
      </c>
      <c r="N478" s="37"/>
      <c r="O478" s="37" t="s">
        <v>370</v>
      </c>
      <c r="P478" s="41"/>
      <c r="Q478" s="42">
        <f t="shared" si="96"/>
        <v>0</v>
      </c>
      <c r="R478" s="42">
        <f>IF(ROW()=14,0,IF(OR(G478="",I478="",D478=""),0,SUMIFS($Q$14:Q477,$G$14:G477,G478,$I$14:I477,I478,$D$14:D477,"&gt;="&amp;DATE(IF(MONTH(D478)&gt;=4,YEAR(D478),YEAR(D478)-1),4,1),$D$14:D477,"&lt;"&amp;DATE(IF(MONTH(D478)&gt;=4,YEAR(D478)+1,YEAR(D478)),4,1))))</f>
        <v>0</v>
      </c>
      <c r="S478" s="42">
        <f t="shared" si="97"/>
        <v>0</v>
      </c>
      <c r="T478" s="42">
        <f>IFERROR(VLOOKUP(I478,'Section Master'!$A$14:$J$100,6,FALSE()),0)</f>
        <v>0</v>
      </c>
      <c r="U478" s="42">
        <f>IFERROR(VLOOKUP(I478,'Section Master'!$A$14:$J$100,7,FALSE()),0)</f>
        <v>0</v>
      </c>
      <c r="V478" s="38" t="str">
        <f>IF(I478="","",IFERROR(IF(VLOOKUP(I478,'Section Master'!$A$14:$J$100,8,FALSE())="Excess over aggregate",IF(S478&gt;U478,"Threshold exceeded","Below threshold"),IF(VLOOKUP(I478,'Section Master'!$A$14:$J$100,8,FALSE())="Single or aggregate gate",IF(OR(Q478&gt;T478,S478&gt;U478),"Threshold exceeded","Below threshold"),IF(VLOOKUP(I478,'Section Master'!$A$14:$J$100,8,FALSE())="Aggregate gate",IF(S478&gt;U478,"Threshold exceeded","Below threshold"),IF(VLOOKUP(I478,'Section Master'!$A$14:$J$100,8,FALSE())="No threshold","Applicable","Manual review")))),"Manual review"))</f>
        <v/>
      </c>
      <c r="W478" s="43">
        <f>IFERROR(VLOOKUP(I478,'Section Master'!$A$14:$J$100,5,FALSE()),0)</f>
        <v>0</v>
      </c>
      <c r="X478" s="44"/>
      <c r="Y478" s="42" t="str">
        <f>IF(I478="","",IF(V478="Below threshold",0,ROUND(IF(IFERROR(VLOOKUP(I478,'Section Master'!$A$14:$J$100,8,FALSE()),"")="Excess over aggregate",MAX(0,S478-MAX(U478,R478)),Q478)*IF(X478&lt;&gt;"",X478,W478),0)))</f>
        <v/>
      </c>
      <c r="Z478" s="39"/>
      <c r="AA478" s="40" t="str">
        <f t="shared" si="98"/>
        <v/>
      </c>
      <c r="AB478" s="39"/>
      <c r="AC478" s="42">
        <f t="shared" si="99"/>
        <v>0</v>
      </c>
      <c r="AD478" s="42">
        <f t="shared" si="100"/>
        <v>0</v>
      </c>
      <c r="AE478" s="42">
        <f t="shared" si="101"/>
        <v>0</v>
      </c>
      <c r="AF478" s="37"/>
      <c r="AG478" s="38" t="str">
        <f t="shared" si="102"/>
        <v/>
      </c>
      <c r="AH478" s="38" t="str">
        <f t="shared" si="103"/>
        <v/>
      </c>
      <c r="AI478" s="37"/>
    </row>
    <row r="479" spans="1:35" ht="14.25" customHeight="1" x14ac:dyDescent="0.25">
      <c r="A479" s="31" t="str">
        <f t="shared" si="91"/>
        <v/>
      </c>
      <c r="B479" s="39"/>
      <c r="C479" s="39"/>
      <c r="D479" s="45" t="str">
        <f t="shared" si="92"/>
        <v/>
      </c>
      <c r="E479" s="31" t="str">
        <f t="shared" si="93"/>
        <v/>
      </c>
      <c r="F479" s="31" t="str">
        <f t="shared" si="94"/>
        <v/>
      </c>
      <c r="G479" s="37"/>
      <c r="H479" s="31" t="str">
        <f>IFERROR(VLOOKUP(G479,'Vendor Master'!$A$14:$I$213,2,FALSE()),"")</f>
        <v/>
      </c>
      <c r="I479" s="37"/>
      <c r="J479" s="41"/>
      <c r="K479" s="41"/>
      <c r="L479" s="41"/>
      <c r="M479" s="33">
        <f t="shared" si="95"/>
        <v>0</v>
      </c>
      <c r="N479" s="37"/>
      <c r="O479" s="37" t="s">
        <v>370</v>
      </c>
      <c r="P479" s="41"/>
      <c r="Q479" s="33">
        <f t="shared" si="96"/>
        <v>0</v>
      </c>
      <c r="R479" s="33">
        <f>IF(ROW()=14,0,IF(OR(G479="",I479="",D479=""),0,SUMIFS($Q$14:Q478,$G$14:G478,G479,$I$14:I478,I479,$D$14:D478,"&gt;="&amp;DATE(IF(MONTH(D479)&gt;=4,YEAR(D479),YEAR(D479)-1),4,1),$D$14:D478,"&lt;"&amp;DATE(IF(MONTH(D479)&gt;=4,YEAR(D479)+1,YEAR(D479)),4,1))))</f>
        <v>0</v>
      </c>
      <c r="S479" s="33">
        <f t="shared" si="97"/>
        <v>0</v>
      </c>
      <c r="T479" s="33">
        <f>IFERROR(VLOOKUP(I479,'Section Master'!$A$14:$J$100,6,FALSE()),0)</f>
        <v>0</v>
      </c>
      <c r="U479" s="33">
        <f>IFERROR(VLOOKUP(I479,'Section Master'!$A$14:$J$100,7,FALSE()),0)</f>
        <v>0</v>
      </c>
      <c r="V479" s="31" t="str">
        <f>IF(I479="","",IFERROR(IF(VLOOKUP(I479,'Section Master'!$A$14:$J$100,8,FALSE())="Excess over aggregate",IF(S479&gt;U479,"Threshold exceeded","Below threshold"),IF(VLOOKUP(I479,'Section Master'!$A$14:$J$100,8,FALSE())="Single or aggregate gate",IF(OR(Q479&gt;T479,S479&gt;U479),"Threshold exceeded","Below threshold"),IF(VLOOKUP(I479,'Section Master'!$A$14:$J$100,8,FALSE())="Aggregate gate",IF(S479&gt;U479,"Threshold exceeded","Below threshold"),IF(VLOOKUP(I479,'Section Master'!$A$14:$J$100,8,FALSE())="No threshold","Applicable","Manual review")))),"Manual review"))</f>
        <v/>
      </c>
      <c r="W479" s="46">
        <f>IFERROR(VLOOKUP(I479,'Section Master'!$A$14:$J$100,5,FALSE()),0)</f>
        <v>0</v>
      </c>
      <c r="X479" s="44"/>
      <c r="Y479" s="33" t="str">
        <f>IF(I479="","",IF(V479="Below threshold",0,ROUND(IF(IFERROR(VLOOKUP(I479,'Section Master'!$A$14:$J$100,8,FALSE()),"")="Excess over aggregate",MAX(0,S479-MAX(U479,R479)),Q479)*IF(X479&lt;&gt;"",X479,W479),0)))</f>
        <v/>
      </c>
      <c r="Z479" s="39"/>
      <c r="AA479" s="45" t="str">
        <f t="shared" si="98"/>
        <v/>
      </c>
      <c r="AB479" s="39"/>
      <c r="AC479" s="33">
        <f t="shared" si="99"/>
        <v>0</v>
      </c>
      <c r="AD479" s="33">
        <f t="shared" si="100"/>
        <v>0</v>
      </c>
      <c r="AE479" s="33">
        <f t="shared" si="101"/>
        <v>0</v>
      </c>
      <c r="AF479" s="37"/>
      <c r="AG479" s="31" t="str">
        <f t="shared" si="102"/>
        <v/>
      </c>
      <c r="AH479" s="31" t="str">
        <f t="shared" si="103"/>
        <v/>
      </c>
      <c r="AI479" s="37"/>
    </row>
    <row r="480" spans="1:35" ht="14.25" customHeight="1" x14ac:dyDescent="0.25">
      <c r="A480" s="38" t="str">
        <f t="shared" si="91"/>
        <v/>
      </c>
      <c r="B480" s="39"/>
      <c r="C480" s="39"/>
      <c r="D480" s="40" t="str">
        <f t="shared" si="92"/>
        <v/>
      </c>
      <c r="E480" s="38" t="str">
        <f t="shared" si="93"/>
        <v/>
      </c>
      <c r="F480" s="38" t="str">
        <f t="shared" si="94"/>
        <v/>
      </c>
      <c r="G480" s="37"/>
      <c r="H480" s="38" t="str">
        <f>IFERROR(VLOOKUP(G480,'Vendor Master'!$A$14:$I$213,2,FALSE()),"")</f>
        <v/>
      </c>
      <c r="I480" s="37"/>
      <c r="J480" s="41"/>
      <c r="K480" s="41"/>
      <c r="L480" s="41"/>
      <c r="M480" s="42">
        <f t="shared" si="95"/>
        <v>0</v>
      </c>
      <c r="N480" s="37"/>
      <c r="O480" s="37" t="s">
        <v>370</v>
      </c>
      <c r="P480" s="41"/>
      <c r="Q480" s="42">
        <f t="shared" si="96"/>
        <v>0</v>
      </c>
      <c r="R480" s="42">
        <f>IF(ROW()=14,0,IF(OR(G480="",I480="",D480=""),0,SUMIFS($Q$14:Q479,$G$14:G479,G480,$I$14:I479,I480,$D$14:D479,"&gt;="&amp;DATE(IF(MONTH(D480)&gt;=4,YEAR(D480),YEAR(D480)-1),4,1),$D$14:D479,"&lt;"&amp;DATE(IF(MONTH(D480)&gt;=4,YEAR(D480)+1,YEAR(D480)),4,1))))</f>
        <v>0</v>
      </c>
      <c r="S480" s="42">
        <f t="shared" si="97"/>
        <v>0</v>
      </c>
      <c r="T480" s="42">
        <f>IFERROR(VLOOKUP(I480,'Section Master'!$A$14:$J$100,6,FALSE()),0)</f>
        <v>0</v>
      </c>
      <c r="U480" s="42">
        <f>IFERROR(VLOOKUP(I480,'Section Master'!$A$14:$J$100,7,FALSE()),0)</f>
        <v>0</v>
      </c>
      <c r="V480" s="38" t="str">
        <f>IF(I480="","",IFERROR(IF(VLOOKUP(I480,'Section Master'!$A$14:$J$100,8,FALSE())="Excess over aggregate",IF(S480&gt;U480,"Threshold exceeded","Below threshold"),IF(VLOOKUP(I480,'Section Master'!$A$14:$J$100,8,FALSE())="Single or aggregate gate",IF(OR(Q480&gt;T480,S480&gt;U480),"Threshold exceeded","Below threshold"),IF(VLOOKUP(I480,'Section Master'!$A$14:$J$100,8,FALSE())="Aggregate gate",IF(S480&gt;U480,"Threshold exceeded","Below threshold"),IF(VLOOKUP(I480,'Section Master'!$A$14:$J$100,8,FALSE())="No threshold","Applicable","Manual review")))),"Manual review"))</f>
        <v/>
      </c>
      <c r="W480" s="43">
        <f>IFERROR(VLOOKUP(I480,'Section Master'!$A$14:$J$100,5,FALSE()),0)</f>
        <v>0</v>
      </c>
      <c r="X480" s="44"/>
      <c r="Y480" s="42" t="str">
        <f>IF(I480="","",IF(V480="Below threshold",0,ROUND(IF(IFERROR(VLOOKUP(I480,'Section Master'!$A$14:$J$100,8,FALSE()),"")="Excess over aggregate",MAX(0,S480-MAX(U480,R480)),Q480)*IF(X480&lt;&gt;"",X480,W480),0)))</f>
        <v/>
      </c>
      <c r="Z480" s="39"/>
      <c r="AA480" s="40" t="str">
        <f t="shared" si="98"/>
        <v/>
      </c>
      <c r="AB480" s="39"/>
      <c r="AC480" s="42">
        <f t="shared" si="99"/>
        <v>0</v>
      </c>
      <c r="AD480" s="42">
        <f t="shared" si="100"/>
        <v>0</v>
      </c>
      <c r="AE480" s="42">
        <f t="shared" si="101"/>
        <v>0</v>
      </c>
      <c r="AF480" s="37"/>
      <c r="AG480" s="38" t="str">
        <f t="shared" si="102"/>
        <v/>
      </c>
      <c r="AH480" s="38" t="str">
        <f t="shared" si="103"/>
        <v/>
      </c>
      <c r="AI480" s="37"/>
    </row>
    <row r="481" spans="1:35" ht="14.25" customHeight="1" x14ac:dyDescent="0.25">
      <c r="A481" s="31" t="str">
        <f t="shared" si="91"/>
        <v/>
      </c>
      <c r="B481" s="39"/>
      <c r="C481" s="39"/>
      <c r="D481" s="45" t="str">
        <f t="shared" si="92"/>
        <v/>
      </c>
      <c r="E481" s="31" t="str">
        <f t="shared" si="93"/>
        <v/>
      </c>
      <c r="F481" s="31" t="str">
        <f t="shared" si="94"/>
        <v/>
      </c>
      <c r="G481" s="37"/>
      <c r="H481" s="31" t="str">
        <f>IFERROR(VLOOKUP(G481,'Vendor Master'!$A$14:$I$213,2,FALSE()),"")</f>
        <v/>
      </c>
      <c r="I481" s="37"/>
      <c r="J481" s="41"/>
      <c r="K481" s="41"/>
      <c r="L481" s="41"/>
      <c r="M481" s="33">
        <f t="shared" si="95"/>
        <v>0</v>
      </c>
      <c r="N481" s="37"/>
      <c r="O481" s="37" t="s">
        <v>370</v>
      </c>
      <c r="P481" s="41"/>
      <c r="Q481" s="33">
        <f t="shared" si="96"/>
        <v>0</v>
      </c>
      <c r="R481" s="33">
        <f>IF(ROW()=14,0,IF(OR(G481="",I481="",D481=""),0,SUMIFS($Q$14:Q480,$G$14:G480,G481,$I$14:I480,I481,$D$14:D480,"&gt;="&amp;DATE(IF(MONTH(D481)&gt;=4,YEAR(D481),YEAR(D481)-1),4,1),$D$14:D480,"&lt;"&amp;DATE(IF(MONTH(D481)&gt;=4,YEAR(D481)+1,YEAR(D481)),4,1))))</f>
        <v>0</v>
      </c>
      <c r="S481" s="33">
        <f t="shared" si="97"/>
        <v>0</v>
      </c>
      <c r="T481" s="33">
        <f>IFERROR(VLOOKUP(I481,'Section Master'!$A$14:$J$100,6,FALSE()),0)</f>
        <v>0</v>
      </c>
      <c r="U481" s="33">
        <f>IFERROR(VLOOKUP(I481,'Section Master'!$A$14:$J$100,7,FALSE()),0)</f>
        <v>0</v>
      </c>
      <c r="V481" s="31" t="str">
        <f>IF(I481="","",IFERROR(IF(VLOOKUP(I481,'Section Master'!$A$14:$J$100,8,FALSE())="Excess over aggregate",IF(S481&gt;U481,"Threshold exceeded","Below threshold"),IF(VLOOKUP(I481,'Section Master'!$A$14:$J$100,8,FALSE())="Single or aggregate gate",IF(OR(Q481&gt;T481,S481&gt;U481),"Threshold exceeded","Below threshold"),IF(VLOOKUP(I481,'Section Master'!$A$14:$J$100,8,FALSE())="Aggregate gate",IF(S481&gt;U481,"Threshold exceeded","Below threshold"),IF(VLOOKUP(I481,'Section Master'!$A$14:$J$100,8,FALSE())="No threshold","Applicable","Manual review")))),"Manual review"))</f>
        <v/>
      </c>
      <c r="W481" s="46">
        <f>IFERROR(VLOOKUP(I481,'Section Master'!$A$14:$J$100,5,FALSE()),0)</f>
        <v>0</v>
      </c>
      <c r="X481" s="44"/>
      <c r="Y481" s="33" t="str">
        <f>IF(I481="","",IF(V481="Below threshold",0,ROUND(IF(IFERROR(VLOOKUP(I481,'Section Master'!$A$14:$J$100,8,FALSE()),"")="Excess over aggregate",MAX(0,S481-MAX(U481,R481)),Q481)*IF(X481&lt;&gt;"",X481,W481),0)))</f>
        <v/>
      </c>
      <c r="Z481" s="39"/>
      <c r="AA481" s="45" t="str">
        <f t="shared" si="98"/>
        <v/>
      </c>
      <c r="AB481" s="39"/>
      <c r="AC481" s="33">
        <f t="shared" si="99"/>
        <v>0</v>
      </c>
      <c r="AD481" s="33">
        <f t="shared" si="100"/>
        <v>0</v>
      </c>
      <c r="AE481" s="33">
        <f t="shared" si="101"/>
        <v>0</v>
      </c>
      <c r="AF481" s="37"/>
      <c r="AG481" s="31" t="str">
        <f t="shared" si="102"/>
        <v/>
      </c>
      <c r="AH481" s="31" t="str">
        <f t="shared" si="103"/>
        <v/>
      </c>
      <c r="AI481" s="37"/>
    </row>
    <row r="482" spans="1:35" ht="14.25" customHeight="1" x14ac:dyDescent="0.25">
      <c r="A482" s="38" t="str">
        <f t="shared" si="91"/>
        <v/>
      </c>
      <c r="B482" s="39"/>
      <c r="C482" s="39"/>
      <c r="D482" s="40" t="str">
        <f t="shared" si="92"/>
        <v/>
      </c>
      <c r="E482" s="38" t="str">
        <f t="shared" si="93"/>
        <v/>
      </c>
      <c r="F482" s="38" t="str">
        <f t="shared" si="94"/>
        <v/>
      </c>
      <c r="G482" s="37"/>
      <c r="H482" s="38" t="str">
        <f>IFERROR(VLOOKUP(G482,'Vendor Master'!$A$14:$I$213,2,FALSE()),"")</f>
        <v/>
      </c>
      <c r="I482" s="37"/>
      <c r="J482" s="41"/>
      <c r="K482" s="41"/>
      <c r="L482" s="41"/>
      <c r="M482" s="42">
        <f t="shared" si="95"/>
        <v>0</v>
      </c>
      <c r="N482" s="37"/>
      <c r="O482" s="37" t="s">
        <v>370</v>
      </c>
      <c r="P482" s="41"/>
      <c r="Q482" s="42">
        <f t="shared" si="96"/>
        <v>0</v>
      </c>
      <c r="R482" s="42">
        <f>IF(ROW()=14,0,IF(OR(G482="",I482="",D482=""),0,SUMIFS($Q$14:Q481,$G$14:G481,G482,$I$14:I481,I482,$D$14:D481,"&gt;="&amp;DATE(IF(MONTH(D482)&gt;=4,YEAR(D482),YEAR(D482)-1),4,1),$D$14:D481,"&lt;"&amp;DATE(IF(MONTH(D482)&gt;=4,YEAR(D482)+1,YEAR(D482)),4,1))))</f>
        <v>0</v>
      </c>
      <c r="S482" s="42">
        <f t="shared" si="97"/>
        <v>0</v>
      </c>
      <c r="T482" s="42">
        <f>IFERROR(VLOOKUP(I482,'Section Master'!$A$14:$J$100,6,FALSE()),0)</f>
        <v>0</v>
      </c>
      <c r="U482" s="42">
        <f>IFERROR(VLOOKUP(I482,'Section Master'!$A$14:$J$100,7,FALSE()),0)</f>
        <v>0</v>
      </c>
      <c r="V482" s="38" t="str">
        <f>IF(I482="","",IFERROR(IF(VLOOKUP(I482,'Section Master'!$A$14:$J$100,8,FALSE())="Excess over aggregate",IF(S482&gt;U482,"Threshold exceeded","Below threshold"),IF(VLOOKUP(I482,'Section Master'!$A$14:$J$100,8,FALSE())="Single or aggregate gate",IF(OR(Q482&gt;T482,S482&gt;U482),"Threshold exceeded","Below threshold"),IF(VLOOKUP(I482,'Section Master'!$A$14:$J$100,8,FALSE())="Aggregate gate",IF(S482&gt;U482,"Threshold exceeded","Below threshold"),IF(VLOOKUP(I482,'Section Master'!$A$14:$J$100,8,FALSE())="No threshold","Applicable","Manual review")))),"Manual review"))</f>
        <v/>
      </c>
      <c r="W482" s="43">
        <f>IFERROR(VLOOKUP(I482,'Section Master'!$A$14:$J$100,5,FALSE()),0)</f>
        <v>0</v>
      </c>
      <c r="X482" s="44"/>
      <c r="Y482" s="42" t="str">
        <f>IF(I482="","",IF(V482="Below threshold",0,ROUND(IF(IFERROR(VLOOKUP(I482,'Section Master'!$A$14:$J$100,8,FALSE()),"")="Excess over aggregate",MAX(0,S482-MAX(U482,R482)),Q482)*IF(X482&lt;&gt;"",X482,W482),0)))</f>
        <v/>
      </c>
      <c r="Z482" s="39"/>
      <c r="AA482" s="40" t="str">
        <f t="shared" si="98"/>
        <v/>
      </c>
      <c r="AB482" s="39"/>
      <c r="AC482" s="42">
        <f t="shared" si="99"/>
        <v>0</v>
      </c>
      <c r="AD482" s="42">
        <f t="shared" si="100"/>
        <v>0</v>
      </c>
      <c r="AE482" s="42">
        <f t="shared" si="101"/>
        <v>0</v>
      </c>
      <c r="AF482" s="37"/>
      <c r="AG482" s="38" t="str">
        <f t="shared" si="102"/>
        <v/>
      </c>
      <c r="AH482" s="38" t="str">
        <f t="shared" si="103"/>
        <v/>
      </c>
      <c r="AI482" s="37"/>
    </row>
    <row r="483" spans="1:35" ht="14.25" customHeight="1" x14ac:dyDescent="0.25">
      <c r="A483" s="31" t="str">
        <f t="shared" si="91"/>
        <v/>
      </c>
      <c r="B483" s="39"/>
      <c r="C483" s="39"/>
      <c r="D483" s="45" t="str">
        <f t="shared" si="92"/>
        <v/>
      </c>
      <c r="E483" s="31" t="str">
        <f t="shared" si="93"/>
        <v/>
      </c>
      <c r="F483" s="31" t="str">
        <f t="shared" si="94"/>
        <v/>
      </c>
      <c r="G483" s="37"/>
      <c r="H483" s="31" t="str">
        <f>IFERROR(VLOOKUP(G483,'Vendor Master'!$A$14:$I$213,2,FALSE()),"")</f>
        <v/>
      </c>
      <c r="I483" s="37"/>
      <c r="J483" s="41"/>
      <c r="K483" s="41"/>
      <c r="L483" s="41"/>
      <c r="M483" s="33">
        <f t="shared" si="95"/>
        <v>0</v>
      </c>
      <c r="N483" s="37"/>
      <c r="O483" s="37" t="s">
        <v>370</v>
      </c>
      <c r="P483" s="41"/>
      <c r="Q483" s="33">
        <f t="shared" si="96"/>
        <v>0</v>
      </c>
      <c r="R483" s="33">
        <f>IF(ROW()=14,0,IF(OR(G483="",I483="",D483=""),0,SUMIFS($Q$14:Q482,$G$14:G482,G483,$I$14:I482,I483,$D$14:D482,"&gt;="&amp;DATE(IF(MONTH(D483)&gt;=4,YEAR(D483),YEAR(D483)-1),4,1),$D$14:D482,"&lt;"&amp;DATE(IF(MONTH(D483)&gt;=4,YEAR(D483)+1,YEAR(D483)),4,1))))</f>
        <v>0</v>
      </c>
      <c r="S483" s="33">
        <f t="shared" si="97"/>
        <v>0</v>
      </c>
      <c r="T483" s="33">
        <f>IFERROR(VLOOKUP(I483,'Section Master'!$A$14:$J$100,6,FALSE()),0)</f>
        <v>0</v>
      </c>
      <c r="U483" s="33">
        <f>IFERROR(VLOOKUP(I483,'Section Master'!$A$14:$J$100,7,FALSE()),0)</f>
        <v>0</v>
      </c>
      <c r="V483" s="31" t="str">
        <f>IF(I483="","",IFERROR(IF(VLOOKUP(I483,'Section Master'!$A$14:$J$100,8,FALSE())="Excess over aggregate",IF(S483&gt;U483,"Threshold exceeded","Below threshold"),IF(VLOOKUP(I483,'Section Master'!$A$14:$J$100,8,FALSE())="Single or aggregate gate",IF(OR(Q483&gt;T483,S483&gt;U483),"Threshold exceeded","Below threshold"),IF(VLOOKUP(I483,'Section Master'!$A$14:$J$100,8,FALSE())="Aggregate gate",IF(S483&gt;U483,"Threshold exceeded","Below threshold"),IF(VLOOKUP(I483,'Section Master'!$A$14:$J$100,8,FALSE())="No threshold","Applicable","Manual review")))),"Manual review"))</f>
        <v/>
      </c>
      <c r="W483" s="46">
        <f>IFERROR(VLOOKUP(I483,'Section Master'!$A$14:$J$100,5,FALSE()),0)</f>
        <v>0</v>
      </c>
      <c r="X483" s="44"/>
      <c r="Y483" s="33" t="str">
        <f>IF(I483="","",IF(V483="Below threshold",0,ROUND(IF(IFERROR(VLOOKUP(I483,'Section Master'!$A$14:$J$100,8,FALSE()),"")="Excess over aggregate",MAX(0,S483-MAX(U483,R483)),Q483)*IF(X483&lt;&gt;"",X483,W483),0)))</f>
        <v/>
      </c>
      <c r="Z483" s="39"/>
      <c r="AA483" s="45" t="str">
        <f t="shared" si="98"/>
        <v/>
      </c>
      <c r="AB483" s="39"/>
      <c r="AC483" s="33">
        <f t="shared" si="99"/>
        <v>0</v>
      </c>
      <c r="AD483" s="33">
        <f t="shared" si="100"/>
        <v>0</v>
      </c>
      <c r="AE483" s="33">
        <f t="shared" si="101"/>
        <v>0</v>
      </c>
      <c r="AF483" s="37"/>
      <c r="AG483" s="31" t="str">
        <f t="shared" si="102"/>
        <v/>
      </c>
      <c r="AH483" s="31" t="str">
        <f t="shared" si="103"/>
        <v/>
      </c>
      <c r="AI483" s="37"/>
    </row>
    <row r="484" spans="1:35" ht="14.25" customHeight="1" x14ac:dyDescent="0.25">
      <c r="A484" s="38" t="str">
        <f t="shared" si="91"/>
        <v/>
      </c>
      <c r="B484" s="39"/>
      <c r="C484" s="39"/>
      <c r="D484" s="40" t="str">
        <f t="shared" si="92"/>
        <v/>
      </c>
      <c r="E484" s="38" t="str">
        <f t="shared" si="93"/>
        <v/>
      </c>
      <c r="F484" s="38" t="str">
        <f t="shared" si="94"/>
        <v/>
      </c>
      <c r="G484" s="37"/>
      <c r="H484" s="38" t="str">
        <f>IFERROR(VLOOKUP(G484,'Vendor Master'!$A$14:$I$213,2,FALSE()),"")</f>
        <v/>
      </c>
      <c r="I484" s="37"/>
      <c r="J484" s="41"/>
      <c r="K484" s="41"/>
      <c r="L484" s="41"/>
      <c r="M484" s="42">
        <f t="shared" si="95"/>
        <v>0</v>
      </c>
      <c r="N484" s="37"/>
      <c r="O484" s="37" t="s">
        <v>370</v>
      </c>
      <c r="P484" s="41"/>
      <c r="Q484" s="42">
        <f t="shared" si="96"/>
        <v>0</v>
      </c>
      <c r="R484" s="42">
        <f>IF(ROW()=14,0,IF(OR(G484="",I484="",D484=""),0,SUMIFS($Q$14:Q483,$G$14:G483,G484,$I$14:I483,I484,$D$14:D483,"&gt;="&amp;DATE(IF(MONTH(D484)&gt;=4,YEAR(D484),YEAR(D484)-1),4,1),$D$14:D483,"&lt;"&amp;DATE(IF(MONTH(D484)&gt;=4,YEAR(D484)+1,YEAR(D484)),4,1))))</f>
        <v>0</v>
      </c>
      <c r="S484" s="42">
        <f t="shared" si="97"/>
        <v>0</v>
      </c>
      <c r="T484" s="42">
        <f>IFERROR(VLOOKUP(I484,'Section Master'!$A$14:$J$100,6,FALSE()),0)</f>
        <v>0</v>
      </c>
      <c r="U484" s="42">
        <f>IFERROR(VLOOKUP(I484,'Section Master'!$A$14:$J$100,7,FALSE()),0)</f>
        <v>0</v>
      </c>
      <c r="V484" s="38" t="str">
        <f>IF(I484="","",IFERROR(IF(VLOOKUP(I484,'Section Master'!$A$14:$J$100,8,FALSE())="Excess over aggregate",IF(S484&gt;U484,"Threshold exceeded","Below threshold"),IF(VLOOKUP(I484,'Section Master'!$A$14:$J$100,8,FALSE())="Single or aggregate gate",IF(OR(Q484&gt;T484,S484&gt;U484),"Threshold exceeded","Below threshold"),IF(VLOOKUP(I484,'Section Master'!$A$14:$J$100,8,FALSE())="Aggregate gate",IF(S484&gt;U484,"Threshold exceeded","Below threshold"),IF(VLOOKUP(I484,'Section Master'!$A$14:$J$100,8,FALSE())="No threshold","Applicable","Manual review")))),"Manual review"))</f>
        <v/>
      </c>
      <c r="W484" s="43">
        <f>IFERROR(VLOOKUP(I484,'Section Master'!$A$14:$J$100,5,FALSE()),0)</f>
        <v>0</v>
      </c>
      <c r="X484" s="44"/>
      <c r="Y484" s="42" t="str">
        <f>IF(I484="","",IF(V484="Below threshold",0,ROUND(IF(IFERROR(VLOOKUP(I484,'Section Master'!$A$14:$J$100,8,FALSE()),"")="Excess over aggregate",MAX(0,S484-MAX(U484,R484)),Q484)*IF(X484&lt;&gt;"",X484,W484),0)))</f>
        <v/>
      </c>
      <c r="Z484" s="39"/>
      <c r="AA484" s="40" t="str">
        <f t="shared" si="98"/>
        <v/>
      </c>
      <c r="AB484" s="39"/>
      <c r="AC484" s="42">
        <f t="shared" si="99"/>
        <v>0</v>
      </c>
      <c r="AD484" s="42">
        <f t="shared" si="100"/>
        <v>0</v>
      </c>
      <c r="AE484" s="42">
        <f t="shared" si="101"/>
        <v>0</v>
      </c>
      <c r="AF484" s="37"/>
      <c r="AG484" s="38" t="str">
        <f t="shared" si="102"/>
        <v/>
      </c>
      <c r="AH484" s="38" t="str">
        <f t="shared" si="103"/>
        <v/>
      </c>
      <c r="AI484" s="37"/>
    </row>
    <row r="485" spans="1:35" ht="14.25" customHeight="1" x14ac:dyDescent="0.25">
      <c r="A485" s="31" t="str">
        <f t="shared" si="91"/>
        <v/>
      </c>
      <c r="B485" s="39"/>
      <c r="C485" s="39"/>
      <c r="D485" s="45" t="str">
        <f t="shared" si="92"/>
        <v/>
      </c>
      <c r="E485" s="31" t="str">
        <f t="shared" si="93"/>
        <v/>
      </c>
      <c r="F485" s="31" t="str">
        <f t="shared" si="94"/>
        <v/>
      </c>
      <c r="G485" s="37"/>
      <c r="H485" s="31" t="str">
        <f>IFERROR(VLOOKUP(G485,'Vendor Master'!$A$14:$I$213,2,FALSE()),"")</f>
        <v/>
      </c>
      <c r="I485" s="37"/>
      <c r="J485" s="41"/>
      <c r="K485" s="41"/>
      <c r="L485" s="41"/>
      <c r="M485" s="33">
        <f t="shared" si="95"/>
        <v>0</v>
      </c>
      <c r="N485" s="37"/>
      <c r="O485" s="37" t="s">
        <v>370</v>
      </c>
      <c r="P485" s="41"/>
      <c r="Q485" s="33">
        <f t="shared" si="96"/>
        <v>0</v>
      </c>
      <c r="R485" s="33">
        <f>IF(ROW()=14,0,IF(OR(G485="",I485="",D485=""),0,SUMIFS($Q$14:Q484,$G$14:G484,G485,$I$14:I484,I485,$D$14:D484,"&gt;="&amp;DATE(IF(MONTH(D485)&gt;=4,YEAR(D485),YEAR(D485)-1),4,1),$D$14:D484,"&lt;"&amp;DATE(IF(MONTH(D485)&gt;=4,YEAR(D485)+1,YEAR(D485)),4,1))))</f>
        <v>0</v>
      </c>
      <c r="S485" s="33">
        <f t="shared" si="97"/>
        <v>0</v>
      </c>
      <c r="T485" s="33">
        <f>IFERROR(VLOOKUP(I485,'Section Master'!$A$14:$J$100,6,FALSE()),0)</f>
        <v>0</v>
      </c>
      <c r="U485" s="33">
        <f>IFERROR(VLOOKUP(I485,'Section Master'!$A$14:$J$100,7,FALSE()),0)</f>
        <v>0</v>
      </c>
      <c r="V485" s="31" t="str">
        <f>IF(I485="","",IFERROR(IF(VLOOKUP(I485,'Section Master'!$A$14:$J$100,8,FALSE())="Excess over aggregate",IF(S485&gt;U485,"Threshold exceeded","Below threshold"),IF(VLOOKUP(I485,'Section Master'!$A$14:$J$100,8,FALSE())="Single or aggregate gate",IF(OR(Q485&gt;T485,S485&gt;U485),"Threshold exceeded","Below threshold"),IF(VLOOKUP(I485,'Section Master'!$A$14:$J$100,8,FALSE())="Aggregate gate",IF(S485&gt;U485,"Threshold exceeded","Below threshold"),IF(VLOOKUP(I485,'Section Master'!$A$14:$J$100,8,FALSE())="No threshold","Applicable","Manual review")))),"Manual review"))</f>
        <v/>
      </c>
      <c r="W485" s="46">
        <f>IFERROR(VLOOKUP(I485,'Section Master'!$A$14:$J$100,5,FALSE()),0)</f>
        <v>0</v>
      </c>
      <c r="X485" s="44"/>
      <c r="Y485" s="33" t="str">
        <f>IF(I485="","",IF(V485="Below threshold",0,ROUND(IF(IFERROR(VLOOKUP(I485,'Section Master'!$A$14:$J$100,8,FALSE()),"")="Excess over aggregate",MAX(0,S485-MAX(U485,R485)),Q485)*IF(X485&lt;&gt;"",X485,W485),0)))</f>
        <v/>
      </c>
      <c r="Z485" s="39"/>
      <c r="AA485" s="45" t="str">
        <f t="shared" si="98"/>
        <v/>
      </c>
      <c r="AB485" s="39"/>
      <c r="AC485" s="33">
        <f t="shared" si="99"/>
        <v>0</v>
      </c>
      <c r="AD485" s="33">
        <f t="shared" si="100"/>
        <v>0</v>
      </c>
      <c r="AE485" s="33">
        <f t="shared" si="101"/>
        <v>0</v>
      </c>
      <c r="AF485" s="37"/>
      <c r="AG485" s="31" t="str">
        <f t="shared" si="102"/>
        <v/>
      </c>
      <c r="AH485" s="31" t="str">
        <f t="shared" si="103"/>
        <v/>
      </c>
      <c r="AI485" s="37"/>
    </row>
    <row r="486" spans="1:35" ht="14.25" customHeight="1" x14ac:dyDescent="0.25">
      <c r="A486" s="38" t="str">
        <f t="shared" si="91"/>
        <v/>
      </c>
      <c r="B486" s="39"/>
      <c r="C486" s="39"/>
      <c r="D486" s="40" t="str">
        <f t="shared" si="92"/>
        <v/>
      </c>
      <c r="E486" s="38" t="str">
        <f t="shared" si="93"/>
        <v/>
      </c>
      <c r="F486" s="38" t="str">
        <f t="shared" si="94"/>
        <v/>
      </c>
      <c r="G486" s="37"/>
      <c r="H486" s="38" t="str">
        <f>IFERROR(VLOOKUP(G486,'Vendor Master'!$A$14:$I$213,2,FALSE()),"")</f>
        <v/>
      </c>
      <c r="I486" s="37"/>
      <c r="J486" s="41"/>
      <c r="K486" s="41"/>
      <c r="L486" s="41"/>
      <c r="M486" s="42">
        <f t="shared" si="95"/>
        <v>0</v>
      </c>
      <c r="N486" s="37"/>
      <c r="O486" s="37" t="s">
        <v>370</v>
      </c>
      <c r="P486" s="41"/>
      <c r="Q486" s="42">
        <f t="shared" si="96"/>
        <v>0</v>
      </c>
      <c r="R486" s="42">
        <f>IF(ROW()=14,0,IF(OR(G486="",I486="",D486=""),0,SUMIFS($Q$14:Q485,$G$14:G485,G486,$I$14:I485,I486,$D$14:D485,"&gt;="&amp;DATE(IF(MONTH(D486)&gt;=4,YEAR(D486),YEAR(D486)-1),4,1),$D$14:D485,"&lt;"&amp;DATE(IF(MONTH(D486)&gt;=4,YEAR(D486)+1,YEAR(D486)),4,1))))</f>
        <v>0</v>
      </c>
      <c r="S486" s="42">
        <f t="shared" si="97"/>
        <v>0</v>
      </c>
      <c r="T486" s="42">
        <f>IFERROR(VLOOKUP(I486,'Section Master'!$A$14:$J$100,6,FALSE()),0)</f>
        <v>0</v>
      </c>
      <c r="U486" s="42">
        <f>IFERROR(VLOOKUP(I486,'Section Master'!$A$14:$J$100,7,FALSE()),0)</f>
        <v>0</v>
      </c>
      <c r="V486" s="38" t="str">
        <f>IF(I486="","",IFERROR(IF(VLOOKUP(I486,'Section Master'!$A$14:$J$100,8,FALSE())="Excess over aggregate",IF(S486&gt;U486,"Threshold exceeded","Below threshold"),IF(VLOOKUP(I486,'Section Master'!$A$14:$J$100,8,FALSE())="Single or aggregate gate",IF(OR(Q486&gt;T486,S486&gt;U486),"Threshold exceeded","Below threshold"),IF(VLOOKUP(I486,'Section Master'!$A$14:$J$100,8,FALSE())="Aggregate gate",IF(S486&gt;U486,"Threshold exceeded","Below threshold"),IF(VLOOKUP(I486,'Section Master'!$A$14:$J$100,8,FALSE())="No threshold","Applicable","Manual review")))),"Manual review"))</f>
        <v/>
      </c>
      <c r="W486" s="43">
        <f>IFERROR(VLOOKUP(I486,'Section Master'!$A$14:$J$100,5,FALSE()),0)</f>
        <v>0</v>
      </c>
      <c r="X486" s="44"/>
      <c r="Y486" s="42" t="str">
        <f>IF(I486="","",IF(V486="Below threshold",0,ROUND(IF(IFERROR(VLOOKUP(I486,'Section Master'!$A$14:$J$100,8,FALSE()),"")="Excess over aggregate",MAX(0,S486-MAX(U486,R486)),Q486)*IF(X486&lt;&gt;"",X486,W486),0)))</f>
        <v/>
      </c>
      <c r="Z486" s="39"/>
      <c r="AA486" s="40" t="str">
        <f t="shared" si="98"/>
        <v/>
      </c>
      <c r="AB486" s="39"/>
      <c r="AC486" s="42">
        <f t="shared" si="99"/>
        <v>0</v>
      </c>
      <c r="AD486" s="42">
        <f t="shared" si="100"/>
        <v>0</v>
      </c>
      <c r="AE486" s="42">
        <f t="shared" si="101"/>
        <v>0</v>
      </c>
      <c r="AF486" s="37"/>
      <c r="AG486" s="38" t="str">
        <f t="shared" si="102"/>
        <v/>
      </c>
      <c r="AH486" s="38" t="str">
        <f t="shared" si="103"/>
        <v/>
      </c>
      <c r="AI486" s="37"/>
    </row>
    <row r="487" spans="1:35" ht="14.25" customHeight="1" x14ac:dyDescent="0.25">
      <c r="A487" s="31" t="str">
        <f t="shared" si="91"/>
        <v/>
      </c>
      <c r="B487" s="39"/>
      <c r="C487" s="39"/>
      <c r="D487" s="45" t="str">
        <f t="shared" si="92"/>
        <v/>
      </c>
      <c r="E487" s="31" t="str">
        <f t="shared" si="93"/>
        <v/>
      </c>
      <c r="F487" s="31" t="str">
        <f t="shared" si="94"/>
        <v/>
      </c>
      <c r="G487" s="37"/>
      <c r="H487" s="31" t="str">
        <f>IFERROR(VLOOKUP(G487,'Vendor Master'!$A$14:$I$213,2,FALSE()),"")</f>
        <v/>
      </c>
      <c r="I487" s="37"/>
      <c r="J487" s="41"/>
      <c r="K487" s="41"/>
      <c r="L487" s="41"/>
      <c r="M487" s="33">
        <f t="shared" si="95"/>
        <v>0</v>
      </c>
      <c r="N487" s="37"/>
      <c r="O487" s="37" t="s">
        <v>370</v>
      </c>
      <c r="P487" s="41"/>
      <c r="Q487" s="33">
        <f t="shared" si="96"/>
        <v>0</v>
      </c>
      <c r="R487" s="33">
        <f>IF(ROW()=14,0,IF(OR(G487="",I487="",D487=""),0,SUMIFS($Q$14:Q486,$G$14:G486,G487,$I$14:I486,I487,$D$14:D486,"&gt;="&amp;DATE(IF(MONTH(D487)&gt;=4,YEAR(D487),YEAR(D487)-1),4,1),$D$14:D486,"&lt;"&amp;DATE(IF(MONTH(D487)&gt;=4,YEAR(D487)+1,YEAR(D487)),4,1))))</f>
        <v>0</v>
      </c>
      <c r="S487" s="33">
        <f t="shared" si="97"/>
        <v>0</v>
      </c>
      <c r="T487" s="33">
        <f>IFERROR(VLOOKUP(I487,'Section Master'!$A$14:$J$100,6,FALSE()),0)</f>
        <v>0</v>
      </c>
      <c r="U487" s="33">
        <f>IFERROR(VLOOKUP(I487,'Section Master'!$A$14:$J$100,7,FALSE()),0)</f>
        <v>0</v>
      </c>
      <c r="V487" s="31" t="str">
        <f>IF(I487="","",IFERROR(IF(VLOOKUP(I487,'Section Master'!$A$14:$J$100,8,FALSE())="Excess over aggregate",IF(S487&gt;U487,"Threshold exceeded","Below threshold"),IF(VLOOKUP(I487,'Section Master'!$A$14:$J$100,8,FALSE())="Single or aggregate gate",IF(OR(Q487&gt;T487,S487&gt;U487),"Threshold exceeded","Below threshold"),IF(VLOOKUP(I487,'Section Master'!$A$14:$J$100,8,FALSE())="Aggregate gate",IF(S487&gt;U487,"Threshold exceeded","Below threshold"),IF(VLOOKUP(I487,'Section Master'!$A$14:$J$100,8,FALSE())="No threshold","Applicable","Manual review")))),"Manual review"))</f>
        <v/>
      </c>
      <c r="W487" s="46">
        <f>IFERROR(VLOOKUP(I487,'Section Master'!$A$14:$J$100,5,FALSE()),0)</f>
        <v>0</v>
      </c>
      <c r="X487" s="44"/>
      <c r="Y487" s="33" t="str">
        <f>IF(I487="","",IF(V487="Below threshold",0,ROUND(IF(IFERROR(VLOOKUP(I487,'Section Master'!$A$14:$J$100,8,FALSE()),"")="Excess over aggregate",MAX(0,S487-MAX(U487,R487)),Q487)*IF(X487&lt;&gt;"",X487,W487),0)))</f>
        <v/>
      </c>
      <c r="Z487" s="39"/>
      <c r="AA487" s="45" t="str">
        <f t="shared" si="98"/>
        <v/>
      </c>
      <c r="AB487" s="39"/>
      <c r="AC487" s="33">
        <f t="shared" si="99"/>
        <v>0</v>
      </c>
      <c r="AD487" s="33">
        <f t="shared" si="100"/>
        <v>0</v>
      </c>
      <c r="AE487" s="33">
        <f t="shared" si="101"/>
        <v>0</v>
      </c>
      <c r="AF487" s="37"/>
      <c r="AG487" s="31" t="str">
        <f t="shared" si="102"/>
        <v/>
      </c>
      <c r="AH487" s="31" t="str">
        <f t="shared" si="103"/>
        <v/>
      </c>
      <c r="AI487" s="37"/>
    </row>
    <row r="488" spans="1:35" ht="14.25" customHeight="1" x14ac:dyDescent="0.25">
      <c r="A488" s="38" t="str">
        <f t="shared" si="91"/>
        <v/>
      </c>
      <c r="B488" s="39"/>
      <c r="C488" s="39"/>
      <c r="D488" s="40" t="str">
        <f t="shared" si="92"/>
        <v/>
      </c>
      <c r="E488" s="38" t="str">
        <f t="shared" si="93"/>
        <v/>
      </c>
      <c r="F488" s="38" t="str">
        <f t="shared" si="94"/>
        <v/>
      </c>
      <c r="G488" s="37"/>
      <c r="H488" s="38" t="str">
        <f>IFERROR(VLOOKUP(G488,'Vendor Master'!$A$14:$I$213,2,FALSE()),"")</f>
        <v/>
      </c>
      <c r="I488" s="37"/>
      <c r="J488" s="41"/>
      <c r="K488" s="41"/>
      <c r="L488" s="41"/>
      <c r="M488" s="42">
        <f t="shared" si="95"/>
        <v>0</v>
      </c>
      <c r="N488" s="37"/>
      <c r="O488" s="37" t="s">
        <v>370</v>
      </c>
      <c r="P488" s="41"/>
      <c r="Q488" s="42">
        <f t="shared" si="96"/>
        <v>0</v>
      </c>
      <c r="R488" s="42">
        <f>IF(ROW()=14,0,IF(OR(G488="",I488="",D488=""),0,SUMIFS($Q$14:Q487,$G$14:G487,G488,$I$14:I487,I488,$D$14:D487,"&gt;="&amp;DATE(IF(MONTH(D488)&gt;=4,YEAR(D488),YEAR(D488)-1),4,1),$D$14:D487,"&lt;"&amp;DATE(IF(MONTH(D488)&gt;=4,YEAR(D488)+1,YEAR(D488)),4,1))))</f>
        <v>0</v>
      </c>
      <c r="S488" s="42">
        <f t="shared" si="97"/>
        <v>0</v>
      </c>
      <c r="T488" s="42">
        <f>IFERROR(VLOOKUP(I488,'Section Master'!$A$14:$J$100,6,FALSE()),0)</f>
        <v>0</v>
      </c>
      <c r="U488" s="42">
        <f>IFERROR(VLOOKUP(I488,'Section Master'!$A$14:$J$100,7,FALSE()),0)</f>
        <v>0</v>
      </c>
      <c r="V488" s="38" t="str">
        <f>IF(I488="","",IFERROR(IF(VLOOKUP(I488,'Section Master'!$A$14:$J$100,8,FALSE())="Excess over aggregate",IF(S488&gt;U488,"Threshold exceeded","Below threshold"),IF(VLOOKUP(I488,'Section Master'!$A$14:$J$100,8,FALSE())="Single or aggregate gate",IF(OR(Q488&gt;T488,S488&gt;U488),"Threshold exceeded","Below threshold"),IF(VLOOKUP(I488,'Section Master'!$A$14:$J$100,8,FALSE())="Aggregate gate",IF(S488&gt;U488,"Threshold exceeded","Below threshold"),IF(VLOOKUP(I488,'Section Master'!$A$14:$J$100,8,FALSE())="No threshold","Applicable","Manual review")))),"Manual review"))</f>
        <v/>
      </c>
      <c r="W488" s="43">
        <f>IFERROR(VLOOKUP(I488,'Section Master'!$A$14:$J$100,5,FALSE()),0)</f>
        <v>0</v>
      </c>
      <c r="X488" s="44"/>
      <c r="Y488" s="42" t="str">
        <f>IF(I488="","",IF(V488="Below threshold",0,ROUND(IF(IFERROR(VLOOKUP(I488,'Section Master'!$A$14:$J$100,8,FALSE()),"")="Excess over aggregate",MAX(0,S488-MAX(U488,R488)),Q488)*IF(X488&lt;&gt;"",X488,W488),0)))</f>
        <v/>
      </c>
      <c r="Z488" s="39"/>
      <c r="AA488" s="40" t="str">
        <f t="shared" si="98"/>
        <v/>
      </c>
      <c r="AB488" s="39"/>
      <c r="AC488" s="42">
        <f t="shared" si="99"/>
        <v>0</v>
      </c>
      <c r="AD488" s="42">
        <f t="shared" si="100"/>
        <v>0</v>
      </c>
      <c r="AE488" s="42">
        <f t="shared" si="101"/>
        <v>0</v>
      </c>
      <c r="AF488" s="37"/>
      <c r="AG488" s="38" t="str">
        <f t="shared" si="102"/>
        <v/>
      </c>
      <c r="AH488" s="38" t="str">
        <f t="shared" si="103"/>
        <v/>
      </c>
      <c r="AI488" s="37"/>
    </row>
    <row r="489" spans="1:35" ht="14.25" customHeight="1" x14ac:dyDescent="0.25">
      <c r="A489" s="31" t="str">
        <f t="shared" si="91"/>
        <v/>
      </c>
      <c r="B489" s="39"/>
      <c r="C489" s="39"/>
      <c r="D489" s="45" t="str">
        <f t="shared" si="92"/>
        <v/>
      </c>
      <c r="E489" s="31" t="str">
        <f t="shared" si="93"/>
        <v/>
      </c>
      <c r="F489" s="31" t="str">
        <f t="shared" si="94"/>
        <v/>
      </c>
      <c r="G489" s="37"/>
      <c r="H489" s="31" t="str">
        <f>IFERROR(VLOOKUP(G489,'Vendor Master'!$A$14:$I$213,2,FALSE()),"")</f>
        <v/>
      </c>
      <c r="I489" s="37"/>
      <c r="J489" s="41"/>
      <c r="K489" s="41"/>
      <c r="L489" s="41"/>
      <c r="M489" s="33">
        <f t="shared" si="95"/>
        <v>0</v>
      </c>
      <c r="N489" s="37"/>
      <c r="O489" s="37" t="s">
        <v>370</v>
      </c>
      <c r="P489" s="41"/>
      <c r="Q489" s="33">
        <f t="shared" si="96"/>
        <v>0</v>
      </c>
      <c r="R489" s="33">
        <f>IF(ROW()=14,0,IF(OR(G489="",I489="",D489=""),0,SUMIFS($Q$14:Q488,$G$14:G488,G489,$I$14:I488,I489,$D$14:D488,"&gt;="&amp;DATE(IF(MONTH(D489)&gt;=4,YEAR(D489),YEAR(D489)-1),4,1),$D$14:D488,"&lt;"&amp;DATE(IF(MONTH(D489)&gt;=4,YEAR(D489)+1,YEAR(D489)),4,1))))</f>
        <v>0</v>
      </c>
      <c r="S489" s="33">
        <f t="shared" si="97"/>
        <v>0</v>
      </c>
      <c r="T489" s="33">
        <f>IFERROR(VLOOKUP(I489,'Section Master'!$A$14:$J$100,6,FALSE()),0)</f>
        <v>0</v>
      </c>
      <c r="U489" s="33">
        <f>IFERROR(VLOOKUP(I489,'Section Master'!$A$14:$J$100,7,FALSE()),0)</f>
        <v>0</v>
      </c>
      <c r="V489" s="31" t="str">
        <f>IF(I489="","",IFERROR(IF(VLOOKUP(I489,'Section Master'!$A$14:$J$100,8,FALSE())="Excess over aggregate",IF(S489&gt;U489,"Threshold exceeded","Below threshold"),IF(VLOOKUP(I489,'Section Master'!$A$14:$J$100,8,FALSE())="Single or aggregate gate",IF(OR(Q489&gt;T489,S489&gt;U489),"Threshold exceeded","Below threshold"),IF(VLOOKUP(I489,'Section Master'!$A$14:$J$100,8,FALSE())="Aggregate gate",IF(S489&gt;U489,"Threshold exceeded","Below threshold"),IF(VLOOKUP(I489,'Section Master'!$A$14:$J$100,8,FALSE())="No threshold","Applicable","Manual review")))),"Manual review"))</f>
        <v/>
      </c>
      <c r="W489" s="46">
        <f>IFERROR(VLOOKUP(I489,'Section Master'!$A$14:$J$100,5,FALSE()),0)</f>
        <v>0</v>
      </c>
      <c r="X489" s="44"/>
      <c r="Y489" s="33" t="str">
        <f>IF(I489="","",IF(V489="Below threshold",0,ROUND(IF(IFERROR(VLOOKUP(I489,'Section Master'!$A$14:$J$100,8,FALSE()),"")="Excess over aggregate",MAX(0,S489-MAX(U489,R489)),Q489)*IF(X489&lt;&gt;"",X489,W489),0)))</f>
        <v/>
      </c>
      <c r="Z489" s="39"/>
      <c r="AA489" s="45" t="str">
        <f t="shared" si="98"/>
        <v/>
      </c>
      <c r="AB489" s="39"/>
      <c r="AC489" s="33">
        <f t="shared" si="99"/>
        <v>0</v>
      </c>
      <c r="AD489" s="33">
        <f t="shared" si="100"/>
        <v>0</v>
      </c>
      <c r="AE489" s="33">
        <f t="shared" si="101"/>
        <v>0</v>
      </c>
      <c r="AF489" s="37"/>
      <c r="AG489" s="31" t="str">
        <f t="shared" si="102"/>
        <v/>
      </c>
      <c r="AH489" s="31" t="str">
        <f t="shared" si="103"/>
        <v/>
      </c>
      <c r="AI489" s="37"/>
    </row>
    <row r="490" spans="1:35" ht="14.25" customHeight="1" x14ac:dyDescent="0.25">
      <c r="A490" s="38" t="str">
        <f t="shared" si="91"/>
        <v/>
      </c>
      <c r="B490" s="39"/>
      <c r="C490" s="39"/>
      <c r="D490" s="40" t="str">
        <f t="shared" si="92"/>
        <v/>
      </c>
      <c r="E490" s="38" t="str">
        <f t="shared" si="93"/>
        <v/>
      </c>
      <c r="F490" s="38" t="str">
        <f t="shared" si="94"/>
        <v/>
      </c>
      <c r="G490" s="37"/>
      <c r="H490" s="38" t="str">
        <f>IFERROR(VLOOKUP(G490,'Vendor Master'!$A$14:$I$213,2,FALSE()),"")</f>
        <v/>
      </c>
      <c r="I490" s="37"/>
      <c r="J490" s="41"/>
      <c r="K490" s="41"/>
      <c r="L490" s="41"/>
      <c r="M490" s="42">
        <f t="shared" si="95"/>
        <v>0</v>
      </c>
      <c r="N490" s="37"/>
      <c r="O490" s="37" t="s">
        <v>370</v>
      </c>
      <c r="P490" s="41"/>
      <c r="Q490" s="42">
        <f t="shared" si="96"/>
        <v>0</v>
      </c>
      <c r="R490" s="42">
        <f>IF(ROW()=14,0,IF(OR(G490="",I490="",D490=""),0,SUMIFS($Q$14:Q489,$G$14:G489,G490,$I$14:I489,I490,$D$14:D489,"&gt;="&amp;DATE(IF(MONTH(D490)&gt;=4,YEAR(D490),YEAR(D490)-1),4,1),$D$14:D489,"&lt;"&amp;DATE(IF(MONTH(D490)&gt;=4,YEAR(D490)+1,YEAR(D490)),4,1))))</f>
        <v>0</v>
      </c>
      <c r="S490" s="42">
        <f t="shared" si="97"/>
        <v>0</v>
      </c>
      <c r="T490" s="42">
        <f>IFERROR(VLOOKUP(I490,'Section Master'!$A$14:$J$100,6,FALSE()),0)</f>
        <v>0</v>
      </c>
      <c r="U490" s="42">
        <f>IFERROR(VLOOKUP(I490,'Section Master'!$A$14:$J$100,7,FALSE()),0)</f>
        <v>0</v>
      </c>
      <c r="V490" s="38" t="str">
        <f>IF(I490="","",IFERROR(IF(VLOOKUP(I490,'Section Master'!$A$14:$J$100,8,FALSE())="Excess over aggregate",IF(S490&gt;U490,"Threshold exceeded","Below threshold"),IF(VLOOKUP(I490,'Section Master'!$A$14:$J$100,8,FALSE())="Single or aggregate gate",IF(OR(Q490&gt;T490,S490&gt;U490),"Threshold exceeded","Below threshold"),IF(VLOOKUP(I490,'Section Master'!$A$14:$J$100,8,FALSE())="Aggregate gate",IF(S490&gt;U490,"Threshold exceeded","Below threshold"),IF(VLOOKUP(I490,'Section Master'!$A$14:$J$100,8,FALSE())="No threshold","Applicable","Manual review")))),"Manual review"))</f>
        <v/>
      </c>
      <c r="W490" s="43">
        <f>IFERROR(VLOOKUP(I490,'Section Master'!$A$14:$J$100,5,FALSE()),0)</f>
        <v>0</v>
      </c>
      <c r="X490" s="44"/>
      <c r="Y490" s="42" t="str">
        <f>IF(I490="","",IF(V490="Below threshold",0,ROUND(IF(IFERROR(VLOOKUP(I490,'Section Master'!$A$14:$J$100,8,FALSE()),"")="Excess over aggregate",MAX(0,S490-MAX(U490,R490)),Q490)*IF(X490&lt;&gt;"",X490,W490),0)))</f>
        <v/>
      </c>
      <c r="Z490" s="39"/>
      <c r="AA490" s="40" t="str">
        <f t="shared" si="98"/>
        <v/>
      </c>
      <c r="AB490" s="39"/>
      <c r="AC490" s="42">
        <f t="shared" si="99"/>
        <v>0</v>
      </c>
      <c r="AD490" s="42">
        <f t="shared" si="100"/>
        <v>0</v>
      </c>
      <c r="AE490" s="42">
        <f t="shared" si="101"/>
        <v>0</v>
      </c>
      <c r="AF490" s="37"/>
      <c r="AG490" s="38" t="str">
        <f t="shared" si="102"/>
        <v/>
      </c>
      <c r="AH490" s="38" t="str">
        <f t="shared" si="103"/>
        <v/>
      </c>
      <c r="AI490" s="37"/>
    </row>
    <row r="491" spans="1:35" ht="14.25" customHeight="1" x14ac:dyDescent="0.25">
      <c r="A491" s="31" t="str">
        <f t="shared" si="91"/>
        <v/>
      </c>
      <c r="B491" s="39"/>
      <c r="C491" s="39"/>
      <c r="D491" s="45" t="str">
        <f t="shared" si="92"/>
        <v/>
      </c>
      <c r="E491" s="31" t="str">
        <f t="shared" si="93"/>
        <v/>
      </c>
      <c r="F491" s="31" t="str">
        <f t="shared" si="94"/>
        <v/>
      </c>
      <c r="G491" s="37"/>
      <c r="H491" s="31" t="str">
        <f>IFERROR(VLOOKUP(G491,'Vendor Master'!$A$14:$I$213,2,FALSE()),"")</f>
        <v/>
      </c>
      <c r="I491" s="37"/>
      <c r="J491" s="41"/>
      <c r="K491" s="41"/>
      <c r="L491" s="41"/>
      <c r="M491" s="33">
        <f t="shared" si="95"/>
        <v>0</v>
      </c>
      <c r="N491" s="37"/>
      <c r="O491" s="37" t="s">
        <v>370</v>
      </c>
      <c r="P491" s="41"/>
      <c r="Q491" s="33">
        <f t="shared" si="96"/>
        <v>0</v>
      </c>
      <c r="R491" s="33">
        <f>IF(ROW()=14,0,IF(OR(G491="",I491="",D491=""),0,SUMIFS($Q$14:Q490,$G$14:G490,G491,$I$14:I490,I491,$D$14:D490,"&gt;="&amp;DATE(IF(MONTH(D491)&gt;=4,YEAR(D491),YEAR(D491)-1),4,1),$D$14:D490,"&lt;"&amp;DATE(IF(MONTH(D491)&gt;=4,YEAR(D491)+1,YEAR(D491)),4,1))))</f>
        <v>0</v>
      </c>
      <c r="S491" s="33">
        <f t="shared" si="97"/>
        <v>0</v>
      </c>
      <c r="T491" s="33">
        <f>IFERROR(VLOOKUP(I491,'Section Master'!$A$14:$J$100,6,FALSE()),0)</f>
        <v>0</v>
      </c>
      <c r="U491" s="33">
        <f>IFERROR(VLOOKUP(I491,'Section Master'!$A$14:$J$100,7,FALSE()),0)</f>
        <v>0</v>
      </c>
      <c r="V491" s="31" t="str">
        <f>IF(I491="","",IFERROR(IF(VLOOKUP(I491,'Section Master'!$A$14:$J$100,8,FALSE())="Excess over aggregate",IF(S491&gt;U491,"Threshold exceeded","Below threshold"),IF(VLOOKUP(I491,'Section Master'!$A$14:$J$100,8,FALSE())="Single or aggregate gate",IF(OR(Q491&gt;T491,S491&gt;U491),"Threshold exceeded","Below threshold"),IF(VLOOKUP(I491,'Section Master'!$A$14:$J$100,8,FALSE())="Aggregate gate",IF(S491&gt;U491,"Threshold exceeded","Below threshold"),IF(VLOOKUP(I491,'Section Master'!$A$14:$J$100,8,FALSE())="No threshold","Applicable","Manual review")))),"Manual review"))</f>
        <v/>
      </c>
      <c r="W491" s="46">
        <f>IFERROR(VLOOKUP(I491,'Section Master'!$A$14:$J$100,5,FALSE()),0)</f>
        <v>0</v>
      </c>
      <c r="X491" s="44"/>
      <c r="Y491" s="33" t="str">
        <f>IF(I491="","",IF(V491="Below threshold",0,ROUND(IF(IFERROR(VLOOKUP(I491,'Section Master'!$A$14:$J$100,8,FALSE()),"")="Excess over aggregate",MAX(0,S491-MAX(U491,R491)),Q491)*IF(X491&lt;&gt;"",X491,W491),0)))</f>
        <v/>
      </c>
      <c r="Z491" s="39"/>
      <c r="AA491" s="45" t="str">
        <f t="shared" si="98"/>
        <v/>
      </c>
      <c r="AB491" s="39"/>
      <c r="AC491" s="33">
        <f t="shared" si="99"/>
        <v>0</v>
      </c>
      <c r="AD491" s="33">
        <f t="shared" si="100"/>
        <v>0</v>
      </c>
      <c r="AE491" s="33">
        <f t="shared" si="101"/>
        <v>0</v>
      </c>
      <c r="AF491" s="37"/>
      <c r="AG491" s="31" t="str">
        <f t="shared" si="102"/>
        <v/>
      </c>
      <c r="AH491" s="31" t="str">
        <f t="shared" si="103"/>
        <v/>
      </c>
      <c r="AI491" s="37"/>
    </row>
    <row r="492" spans="1:35" ht="14.25" customHeight="1" x14ac:dyDescent="0.25">
      <c r="A492" s="38" t="str">
        <f t="shared" si="91"/>
        <v/>
      </c>
      <c r="B492" s="39"/>
      <c r="C492" s="39"/>
      <c r="D492" s="40" t="str">
        <f t="shared" si="92"/>
        <v/>
      </c>
      <c r="E492" s="38" t="str">
        <f t="shared" si="93"/>
        <v/>
      </c>
      <c r="F492" s="38" t="str">
        <f t="shared" si="94"/>
        <v/>
      </c>
      <c r="G492" s="37"/>
      <c r="H492" s="38" t="str">
        <f>IFERROR(VLOOKUP(G492,'Vendor Master'!$A$14:$I$213,2,FALSE()),"")</f>
        <v/>
      </c>
      <c r="I492" s="37"/>
      <c r="J492" s="41"/>
      <c r="K492" s="41"/>
      <c r="L492" s="41"/>
      <c r="M492" s="42">
        <f t="shared" si="95"/>
        <v>0</v>
      </c>
      <c r="N492" s="37"/>
      <c r="O492" s="37" t="s">
        <v>370</v>
      </c>
      <c r="P492" s="41"/>
      <c r="Q492" s="42">
        <f t="shared" si="96"/>
        <v>0</v>
      </c>
      <c r="R492" s="42">
        <f>IF(ROW()=14,0,IF(OR(G492="",I492="",D492=""),0,SUMIFS($Q$14:Q491,$G$14:G491,G492,$I$14:I491,I492,$D$14:D491,"&gt;="&amp;DATE(IF(MONTH(D492)&gt;=4,YEAR(D492),YEAR(D492)-1),4,1),$D$14:D491,"&lt;"&amp;DATE(IF(MONTH(D492)&gt;=4,YEAR(D492)+1,YEAR(D492)),4,1))))</f>
        <v>0</v>
      </c>
      <c r="S492" s="42">
        <f t="shared" si="97"/>
        <v>0</v>
      </c>
      <c r="T492" s="42">
        <f>IFERROR(VLOOKUP(I492,'Section Master'!$A$14:$J$100,6,FALSE()),0)</f>
        <v>0</v>
      </c>
      <c r="U492" s="42">
        <f>IFERROR(VLOOKUP(I492,'Section Master'!$A$14:$J$100,7,FALSE()),0)</f>
        <v>0</v>
      </c>
      <c r="V492" s="38" t="str">
        <f>IF(I492="","",IFERROR(IF(VLOOKUP(I492,'Section Master'!$A$14:$J$100,8,FALSE())="Excess over aggregate",IF(S492&gt;U492,"Threshold exceeded","Below threshold"),IF(VLOOKUP(I492,'Section Master'!$A$14:$J$100,8,FALSE())="Single or aggregate gate",IF(OR(Q492&gt;T492,S492&gt;U492),"Threshold exceeded","Below threshold"),IF(VLOOKUP(I492,'Section Master'!$A$14:$J$100,8,FALSE())="Aggregate gate",IF(S492&gt;U492,"Threshold exceeded","Below threshold"),IF(VLOOKUP(I492,'Section Master'!$A$14:$J$100,8,FALSE())="No threshold","Applicable","Manual review")))),"Manual review"))</f>
        <v/>
      </c>
      <c r="W492" s="43">
        <f>IFERROR(VLOOKUP(I492,'Section Master'!$A$14:$J$100,5,FALSE()),0)</f>
        <v>0</v>
      </c>
      <c r="X492" s="44"/>
      <c r="Y492" s="42" t="str">
        <f>IF(I492="","",IF(V492="Below threshold",0,ROUND(IF(IFERROR(VLOOKUP(I492,'Section Master'!$A$14:$J$100,8,FALSE()),"")="Excess over aggregate",MAX(0,S492-MAX(U492,R492)),Q492)*IF(X492&lt;&gt;"",X492,W492),0)))</f>
        <v/>
      </c>
      <c r="Z492" s="39"/>
      <c r="AA492" s="40" t="str">
        <f t="shared" si="98"/>
        <v/>
      </c>
      <c r="AB492" s="39"/>
      <c r="AC492" s="42">
        <f t="shared" si="99"/>
        <v>0</v>
      </c>
      <c r="AD492" s="42">
        <f t="shared" si="100"/>
        <v>0</v>
      </c>
      <c r="AE492" s="42">
        <f t="shared" si="101"/>
        <v>0</v>
      </c>
      <c r="AF492" s="37"/>
      <c r="AG492" s="38" t="str">
        <f t="shared" si="102"/>
        <v/>
      </c>
      <c r="AH492" s="38" t="str">
        <f t="shared" si="103"/>
        <v/>
      </c>
      <c r="AI492" s="37"/>
    </row>
    <row r="493" spans="1:35" ht="14.25" customHeight="1" x14ac:dyDescent="0.25">
      <c r="A493" s="31" t="str">
        <f t="shared" si="91"/>
        <v/>
      </c>
      <c r="B493" s="39"/>
      <c r="C493" s="39"/>
      <c r="D493" s="45" t="str">
        <f t="shared" si="92"/>
        <v/>
      </c>
      <c r="E493" s="31" t="str">
        <f t="shared" si="93"/>
        <v/>
      </c>
      <c r="F493" s="31" t="str">
        <f t="shared" si="94"/>
        <v/>
      </c>
      <c r="G493" s="37"/>
      <c r="H493" s="31" t="str">
        <f>IFERROR(VLOOKUP(G493,'Vendor Master'!$A$14:$I$213,2,FALSE()),"")</f>
        <v/>
      </c>
      <c r="I493" s="37"/>
      <c r="J493" s="41"/>
      <c r="K493" s="41"/>
      <c r="L493" s="41"/>
      <c r="M493" s="33">
        <f t="shared" si="95"/>
        <v>0</v>
      </c>
      <c r="N493" s="37"/>
      <c r="O493" s="37" t="s">
        <v>370</v>
      </c>
      <c r="P493" s="41"/>
      <c r="Q493" s="33">
        <f t="shared" si="96"/>
        <v>0</v>
      </c>
      <c r="R493" s="33">
        <f>IF(ROW()=14,0,IF(OR(G493="",I493="",D493=""),0,SUMIFS($Q$14:Q492,$G$14:G492,G493,$I$14:I492,I493,$D$14:D492,"&gt;="&amp;DATE(IF(MONTH(D493)&gt;=4,YEAR(D493),YEAR(D493)-1),4,1),$D$14:D492,"&lt;"&amp;DATE(IF(MONTH(D493)&gt;=4,YEAR(D493)+1,YEAR(D493)),4,1))))</f>
        <v>0</v>
      </c>
      <c r="S493" s="33">
        <f t="shared" si="97"/>
        <v>0</v>
      </c>
      <c r="T493" s="33">
        <f>IFERROR(VLOOKUP(I493,'Section Master'!$A$14:$J$100,6,FALSE()),0)</f>
        <v>0</v>
      </c>
      <c r="U493" s="33">
        <f>IFERROR(VLOOKUP(I493,'Section Master'!$A$14:$J$100,7,FALSE()),0)</f>
        <v>0</v>
      </c>
      <c r="V493" s="31" t="str">
        <f>IF(I493="","",IFERROR(IF(VLOOKUP(I493,'Section Master'!$A$14:$J$100,8,FALSE())="Excess over aggregate",IF(S493&gt;U493,"Threshold exceeded","Below threshold"),IF(VLOOKUP(I493,'Section Master'!$A$14:$J$100,8,FALSE())="Single or aggregate gate",IF(OR(Q493&gt;T493,S493&gt;U493),"Threshold exceeded","Below threshold"),IF(VLOOKUP(I493,'Section Master'!$A$14:$J$100,8,FALSE())="Aggregate gate",IF(S493&gt;U493,"Threshold exceeded","Below threshold"),IF(VLOOKUP(I493,'Section Master'!$A$14:$J$100,8,FALSE())="No threshold","Applicable","Manual review")))),"Manual review"))</f>
        <v/>
      </c>
      <c r="W493" s="46">
        <f>IFERROR(VLOOKUP(I493,'Section Master'!$A$14:$J$100,5,FALSE()),0)</f>
        <v>0</v>
      </c>
      <c r="X493" s="44"/>
      <c r="Y493" s="33" t="str">
        <f>IF(I493="","",IF(V493="Below threshold",0,ROUND(IF(IFERROR(VLOOKUP(I493,'Section Master'!$A$14:$J$100,8,FALSE()),"")="Excess over aggregate",MAX(0,S493-MAX(U493,R493)),Q493)*IF(X493&lt;&gt;"",X493,W493),0)))</f>
        <v/>
      </c>
      <c r="Z493" s="39"/>
      <c r="AA493" s="45" t="str">
        <f t="shared" si="98"/>
        <v/>
      </c>
      <c r="AB493" s="39"/>
      <c r="AC493" s="33">
        <f t="shared" si="99"/>
        <v>0</v>
      </c>
      <c r="AD493" s="33">
        <f t="shared" si="100"/>
        <v>0</v>
      </c>
      <c r="AE493" s="33">
        <f t="shared" si="101"/>
        <v>0</v>
      </c>
      <c r="AF493" s="37"/>
      <c r="AG493" s="31" t="str">
        <f t="shared" si="102"/>
        <v/>
      </c>
      <c r="AH493" s="31" t="str">
        <f t="shared" si="103"/>
        <v/>
      </c>
      <c r="AI493" s="37"/>
    </row>
    <row r="494" spans="1:35" ht="14.25" customHeight="1" x14ac:dyDescent="0.25">
      <c r="A494" s="38" t="str">
        <f t="shared" si="91"/>
        <v/>
      </c>
      <c r="B494" s="39"/>
      <c r="C494" s="39"/>
      <c r="D494" s="40" t="str">
        <f t="shared" si="92"/>
        <v/>
      </c>
      <c r="E494" s="38" t="str">
        <f t="shared" si="93"/>
        <v/>
      </c>
      <c r="F494" s="38" t="str">
        <f t="shared" si="94"/>
        <v/>
      </c>
      <c r="G494" s="37"/>
      <c r="H494" s="38" t="str">
        <f>IFERROR(VLOOKUP(G494,'Vendor Master'!$A$14:$I$213,2,FALSE()),"")</f>
        <v/>
      </c>
      <c r="I494" s="37"/>
      <c r="J494" s="41"/>
      <c r="K494" s="41"/>
      <c r="L494" s="41"/>
      <c r="M494" s="42">
        <f t="shared" si="95"/>
        <v>0</v>
      </c>
      <c r="N494" s="37"/>
      <c r="O494" s="37" t="s">
        <v>370</v>
      </c>
      <c r="P494" s="41"/>
      <c r="Q494" s="42">
        <f t="shared" si="96"/>
        <v>0</v>
      </c>
      <c r="R494" s="42">
        <f>IF(ROW()=14,0,IF(OR(G494="",I494="",D494=""),0,SUMIFS($Q$14:Q493,$G$14:G493,G494,$I$14:I493,I494,$D$14:D493,"&gt;="&amp;DATE(IF(MONTH(D494)&gt;=4,YEAR(D494),YEAR(D494)-1),4,1),$D$14:D493,"&lt;"&amp;DATE(IF(MONTH(D494)&gt;=4,YEAR(D494)+1,YEAR(D494)),4,1))))</f>
        <v>0</v>
      </c>
      <c r="S494" s="42">
        <f t="shared" si="97"/>
        <v>0</v>
      </c>
      <c r="T494" s="42">
        <f>IFERROR(VLOOKUP(I494,'Section Master'!$A$14:$J$100,6,FALSE()),0)</f>
        <v>0</v>
      </c>
      <c r="U494" s="42">
        <f>IFERROR(VLOOKUP(I494,'Section Master'!$A$14:$J$100,7,FALSE()),0)</f>
        <v>0</v>
      </c>
      <c r="V494" s="38" t="str">
        <f>IF(I494="","",IFERROR(IF(VLOOKUP(I494,'Section Master'!$A$14:$J$100,8,FALSE())="Excess over aggregate",IF(S494&gt;U494,"Threshold exceeded","Below threshold"),IF(VLOOKUP(I494,'Section Master'!$A$14:$J$100,8,FALSE())="Single or aggregate gate",IF(OR(Q494&gt;T494,S494&gt;U494),"Threshold exceeded","Below threshold"),IF(VLOOKUP(I494,'Section Master'!$A$14:$J$100,8,FALSE())="Aggregate gate",IF(S494&gt;U494,"Threshold exceeded","Below threshold"),IF(VLOOKUP(I494,'Section Master'!$A$14:$J$100,8,FALSE())="No threshold","Applicable","Manual review")))),"Manual review"))</f>
        <v/>
      </c>
      <c r="W494" s="43">
        <f>IFERROR(VLOOKUP(I494,'Section Master'!$A$14:$J$100,5,FALSE()),0)</f>
        <v>0</v>
      </c>
      <c r="X494" s="44"/>
      <c r="Y494" s="42" t="str">
        <f>IF(I494="","",IF(V494="Below threshold",0,ROUND(IF(IFERROR(VLOOKUP(I494,'Section Master'!$A$14:$J$100,8,FALSE()),"")="Excess over aggregate",MAX(0,S494-MAX(U494,R494)),Q494)*IF(X494&lt;&gt;"",X494,W494),0)))</f>
        <v/>
      </c>
      <c r="Z494" s="39"/>
      <c r="AA494" s="40" t="str">
        <f t="shared" si="98"/>
        <v/>
      </c>
      <c r="AB494" s="39"/>
      <c r="AC494" s="42">
        <f t="shared" si="99"/>
        <v>0</v>
      </c>
      <c r="AD494" s="42">
        <f t="shared" si="100"/>
        <v>0</v>
      </c>
      <c r="AE494" s="42">
        <f t="shared" si="101"/>
        <v>0</v>
      </c>
      <c r="AF494" s="37"/>
      <c r="AG494" s="38" t="str">
        <f t="shared" si="102"/>
        <v/>
      </c>
      <c r="AH494" s="38" t="str">
        <f t="shared" si="103"/>
        <v/>
      </c>
      <c r="AI494" s="37"/>
    </row>
    <row r="495" spans="1:35" ht="14.25" customHeight="1" x14ac:dyDescent="0.25">
      <c r="A495" s="31" t="str">
        <f t="shared" si="91"/>
        <v/>
      </c>
      <c r="B495" s="39"/>
      <c r="C495" s="39"/>
      <c r="D495" s="45" t="str">
        <f t="shared" si="92"/>
        <v/>
      </c>
      <c r="E495" s="31" t="str">
        <f t="shared" si="93"/>
        <v/>
      </c>
      <c r="F495" s="31" t="str">
        <f t="shared" si="94"/>
        <v/>
      </c>
      <c r="G495" s="37"/>
      <c r="H495" s="31" t="str">
        <f>IFERROR(VLOOKUP(G495,'Vendor Master'!$A$14:$I$213,2,FALSE()),"")</f>
        <v/>
      </c>
      <c r="I495" s="37"/>
      <c r="J495" s="41"/>
      <c r="K495" s="41"/>
      <c r="L495" s="41"/>
      <c r="M495" s="33">
        <f t="shared" si="95"/>
        <v>0</v>
      </c>
      <c r="N495" s="37"/>
      <c r="O495" s="37" t="s">
        <v>370</v>
      </c>
      <c r="P495" s="41"/>
      <c r="Q495" s="33">
        <f t="shared" si="96"/>
        <v>0</v>
      </c>
      <c r="R495" s="33">
        <f>IF(ROW()=14,0,IF(OR(G495="",I495="",D495=""),0,SUMIFS($Q$14:Q494,$G$14:G494,G495,$I$14:I494,I495,$D$14:D494,"&gt;="&amp;DATE(IF(MONTH(D495)&gt;=4,YEAR(D495),YEAR(D495)-1),4,1),$D$14:D494,"&lt;"&amp;DATE(IF(MONTH(D495)&gt;=4,YEAR(D495)+1,YEAR(D495)),4,1))))</f>
        <v>0</v>
      </c>
      <c r="S495" s="33">
        <f t="shared" si="97"/>
        <v>0</v>
      </c>
      <c r="T495" s="33">
        <f>IFERROR(VLOOKUP(I495,'Section Master'!$A$14:$J$100,6,FALSE()),0)</f>
        <v>0</v>
      </c>
      <c r="U495" s="33">
        <f>IFERROR(VLOOKUP(I495,'Section Master'!$A$14:$J$100,7,FALSE()),0)</f>
        <v>0</v>
      </c>
      <c r="V495" s="31" t="str">
        <f>IF(I495="","",IFERROR(IF(VLOOKUP(I495,'Section Master'!$A$14:$J$100,8,FALSE())="Excess over aggregate",IF(S495&gt;U495,"Threshold exceeded","Below threshold"),IF(VLOOKUP(I495,'Section Master'!$A$14:$J$100,8,FALSE())="Single or aggregate gate",IF(OR(Q495&gt;T495,S495&gt;U495),"Threshold exceeded","Below threshold"),IF(VLOOKUP(I495,'Section Master'!$A$14:$J$100,8,FALSE())="Aggregate gate",IF(S495&gt;U495,"Threshold exceeded","Below threshold"),IF(VLOOKUP(I495,'Section Master'!$A$14:$J$100,8,FALSE())="No threshold","Applicable","Manual review")))),"Manual review"))</f>
        <v/>
      </c>
      <c r="W495" s="46">
        <f>IFERROR(VLOOKUP(I495,'Section Master'!$A$14:$J$100,5,FALSE()),0)</f>
        <v>0</v>
      </c>
      <c r="X495" s="44"/>
      <c r="Y495" s="33" t="str">
        <f>IF(I495="","",IF(V495="Below threshold",0,ROUND(IF(IFERROR(VLOOKUP(I495,'Section Master'!$A$14:$J$100,8,FALSE()),"")="Excess over aggregate",MAX(0,S495-MAX(U495,R495)),Q495)*IF(X495&lt;&gt;"",X495,W495),0)))</f>
        <v/>
      </c>
      <c r="Z495" s="39"/>
      <c r="AA495" s="45" t="str">
        <f t="shared" si="98"/>
        <v/>
      </c>
      <c r="AB495" s="39"/>
      <c r="AC495" s="33">
        <f t="shared" si="99"/>
        <v>0</v>
      </c>
      <c r="AD495" s="33">
        <f t="shared" si="100"/>
        <v>0</v>
      </c>
      <c r="AE495" s="33">
        <f t="shared" si="101"/>
        <v>0</v>
      </c>
      <c r="AF495" s="37"/>
      <c r="AG495" s="31" t="str">
        <f t="shared" si="102"/>
        <v/>
      </c>
      <c r="AH495" s="31" t="str">
        <f t="shared" si="103"/>
        <v/>
      </c>
      <c r="AI495" s="37"/>
    </row>
    <row r="496" spans="1:35" ht="14.25" customHeight="1" x14ac:dyDescent="0.25">
      <c r="A496" s="38" t="str">
        <f t="shared" si="91"/>
        <v/>
      </c>
      <c r="B496" s="39"/>
      <c r="C496" s="39"/>
      <c r="D496" s="40" t="str">
        <f t="shared" si="92"/>
        <v/>
      </c>
      <c r="E496" s="38" t="str">
        <f t="shared" si="93"/>
        <v/>
      </c>
      <c r="F496" s="38" t="str">
        <f t="shared" si="94"/>
        <v/>
      </c>
      <c r="G496" s="37"/>
      <c r="H496" s="38" t="str">
        <f>IFERROR(VLOOKUP(G496,'Vendor Master'!$A$14:$I$213,2,FALSE()),"")</f>
        <v/>
      </c>
      <c r="I496" s="37"/>
      <c r="J496" s="41"/>
      <c r="K496" s="41"/>
      <c r="L496" s="41"/>
      <c r="M496" s="42">
        <f t="shared" si="95"/>
        <v>0</v>
      </c>
      <c r="N496" s="37"/>
      <c r="O496" s="37" t="s">
        <v>370</v>
      </c>
      <c r="P496" s="41"/>
      <c r="Q496" s="42">
        <f t="shared" si="96"/>
        <v>0</v>
      </c>
      <c r="R496" s="42">
        <f>IF(ROW()=14,0,IF(OR(G496="",I496="",D496=""),0,SUMIFS($Q$14:Q495,$G$14:G495,G496,$I$14:I495,I496,$D$14:D495,"&gt;="&amp;DATE(IF(MONTH(D496)&gt;=4,YEAR(D496),YEAR(D496)-1),4,1),$D$14:D495,"&lt;"&amp;DATE(IF(MONTH(D496)&gt;=4,YEAR(D496)+1,YEAR(D496)),4,1))))</f>
        <v>0</v>
      </c>
      <c r="S496" s="42">
        <f t="shared" si="97"/>
        <v>0</v>
      </c>
      <c r="T496" s="42">
        <f>IFERROR(VLOOKUP(I496,'Section Master'!$A$14:$J$100,6,FALSE()),0)</f>
        <v>0</v>
      </c>
      <c r="U496" s="42">
        <f>IFERROR(VLOOKUP(I496,'Section Master'!$A$14:$J$100,7,FALSE()),0)</f>
        <v>0</v>
      </c>
      <c r="V496" s="38" t="str">
        <f>IF(I496="","",IFERROR(IF(VLOOKUP(I496,'Section Master'!$A$14:$J$100,8,FALSE())="Excess over aggregate",IF(S496&gt;U496,"Threshold exceeded","Below threshold"),IF(VLOOKUP(I496,'Section Master'!$A$14:$J$100,8,FALSE())="Single or aggregate gate",IF(OR(Q496&gt;T496,S496&gt;U496),"Threshold exceeded","Below threshold"),IF(VLOOKUP(I496,'Section Master'!$A$14:$J$100,8,FALSE())="Aggregate gate",IF(S496&gt;U496,"Threshold exceeded","Below threshold"),IF(VLOOKUP(I496,'Section Master'!$A$14:$J$100,8,FALSE())="No threshold","Applicable","Manual review")))),"Manual review"))</f>
        <v/>
      </c>
      <c r="W496" s="43">
        <f>IFERROR(VLOOKUP(I496,'Section Master'!$A$14:$J$100,5,FALSE()),0)</f>
        <v>0</v>
      </c>
      <c r="X496" s="44"/>
      <c r="Y496" s="42" t="str">
        <f>IF(I496="","",IF(V496="Below threshold",0,ROUND(IF(IFERROR(VLOOKUP(I496,'Section Master'!$A$14:$J$100,8,FALSE()),"")="Excess over aggregate",MAX(0,S496-MAX(U496,R496)),Q496)*IF(X496&lt;&gt;"",X496,W496),0)))</f>
        <v/>
      </c>
      <c r="Z496" s="39"/>
      <c r="AA496" s="40" t="str">
        <f t="shared" si="98"/>
        <v/>
      </c>
      <c r="AB496" s="39"/>
      <c r="AC496" s="42">
        <f t="shared" si="99"/>
        <v>0</v>
      </c>
      <c r="AD496" s="42">
        <f t="shared" si="100"/>
        <v>0</v>
      </c>
      <c r="AE496" s="42">
        <f t="shared" si="101"/>
        <v>0</v>
      </c>
      <c r="AF496" s="37"/>
      <c r="AG496" s="38" t="str">
        <f t="shared" si="102"/>
        <v/>
      </c>
      <c r="AH496" s="38" t="str">
        <f t="shared" si="103"/>
        <v/>
      </c>
      <c r="AI496" s="37"/>
    </row>
    <row r="497" spans="1:35" ht="14.25" customHeight="1" x14ac:dyDescent="0.25">
      <c r="A497" s="31" t="str">
        <f t="shared" si="91"/>
        <v/>
      </c>
      <c r="B497" s="39"/>
      <c r="C497" s="39"/>
      <c r="D497" s="45" t="str">
        <f t="shared" si="92"/>
        <v/>
      </c>
      <c r="E497" s="31" t="str">
        <f t="shared" si="93"/>
        <v/>
      </c>
      <c r="F497" s="31" t="str">
        <f t="shared" si="94"/>
        <v/>
      </c>
      <c r="G497" s="37"/>
      <c r="H497" s="31" t="str">
        <f>IFERROR(VLOOKUP(G497,'Vendor Master'!$A$14:$I$213,2,FALSE()),"")</f>
        <v/>
      </c>
      <c r="I497" s="37"/>
      <c r="J497" s="41"/>
      <c r="K497" s="41"/>
      <c r="L497" s="41"/>
      <c r="M497" s="33">
        <f t="shared" si="95"/>
        <v>0</v>
      </c>
      <c r="N497" s="37"/>
      <c r="O497" s="37" t="s">
        <v>370</v>
      </c>
      <c r="P497" s="41"/>
      <c r="Q497" s="33">
        <f t="shared" si="96"/>
        <v>0</v>
      </c>
      <c r="R497" s="33">
        <f>IF(ROW()=14,0,IF(OR(G497="",I497="",D497=""),0,SUMIFS($Q$14:Q496,$G$14:G496,G497,$I$14:I496,I497,$D$14:D496,"&gt;="&amp;DATE(IF(MONTH(D497)&gt;=4,YEAR(D497),YEAR(D497)-1),4,1),$D$14:D496,"&lt;"&amp;DATE(IF(MONTH(D497)&gt;=4,YEAR(D497)+1,YEAR(D497)),4,1))))</f>
        <v>0</v>
      </c>
      <c r="S497" s="33">
        <f t="shared" si="97"/>
        <v>0</v>
      </c>
      <c r="T497" s="33">
        <f>IFERROR(VLOOKUP(I497,'Section Master'!$A$14:$J$100,6,FALSE()),0)</f>
        <v>0</v>
      </c>
      <c r="U497" s="33">
        <f>IFERROR(VLOOKUP(I497,'Section Master'!$A$14:$J$100,7,FALSE()),0)</f>
        <v>0</v>
      </c>
      <c r="V497" s="31" t="str">
        <f>IF(I497="","",IFERROR(IF(VLOOKUP(I497,'Section Master'!$A$14:$J$100,8,FALSE())="Excess over aggregate",IF(S497&gt;U497,"Threshold exceeded","Below threshold"),IF(VLOOKUP(I497,'Section Master'!$A$14:$J$100,8,FALSE())="Single or aggregate gate",IF(OR(Q497&gt;T497,S497&gt;U497),"Threshold exceeded","Below threshold"),IF(VLOOKUP(I497,'Section Master'!$A$14:$J$100,8,FALSE())="Aggregate gate",IF(S497&gt;U497,"Threshold exceeded","Below threshold"),IF(VLOOKUP(I497,'Section Master'!$A$14:$J$100,8,FALSE())="No threshold","Applicable","Manual review")))),"Manual review"))</f>
        <v/>
      </c>
      <c r="W497" s="46">
        <f>IFERROR(VLOOKUP(I497,'Section Master'!$A$14:$J$100,5,FALSE()),0)</f>
        <v>0</v>
      </c>
      <c r="X497" s="44"/>
      <c r="Y497" s="33" t="str">
        <f>IF(I497="","",IF(V497="Below threshold",0,ROUND(IF(IFERROR(VLOOKUP(I497,'Section Master'!$A$14:$J$100,8,FALSE()),"")="Excess over aggregate",MAX(0,S497-MAX(U497,R497)),Q497)*IF(X497&lt;&gt;"",X497,W497),0)))</f>
        <v/>
      </c>
      <c r="Z497" s="39"/>
      <c r="AA497" s="45" t="str">
        <f t="shared" si="98"/>
        <v/>
      </c>
      <c r="AB497" s="39"/>
      <c r="AC497" s="33">
        <f t="shared" si="99"/>
        <v>0</v>
      </c>
      <c r="AD497" s="33">
        <f t="shared" si="100"/>
        <v>0</v>
      </c>
      <c r="AE497" s="33">
        <f t="shared" si="101"/>
        <v>0</v>
      </c>
      <c r="AF497" s="37"/>
      <c r="AG497" s="31" t="str">
        <f t="shared" si="102"/>
        <v/>
      </c>
      <c r="AH497" s="31" t="str">
        <f t="shared" si="103"/>
        <v/>
      </c>
      <c r="AI497" s="37"/>
    </row>
    <row r="498" spans="1:35" ht="14.25" customHeight="1" x14ac:dyDescent="0.25">
      <c r="A498" s="38" t="str">
        <f t="shared" si="91"/>
        <v/>
      </c>
      <c r="B498" s="39"/>
      <c r="C498" s="39"/>
      <c r="D498" s="40" t="str">
        <f t="shared" si="92"/>
        <v/>
      </c>
      <c r="E498" s="38" t="str">
        <f t="shared" si="93"/>
        <v/>
      </c>
      <c r="F498" s="38" t="str">
        <f t="shared" si="94"/>
        <v/>
      </c>
      <c r="G498" s="37"/>
      <c r="H498" s="38" t="str">
        <f>IFERROR(VLOOKUP(G498,'Vendor Master'!$A$14:$I$213,2,FALSE()),"")</f>
        <v/>
      </c>
      <c r="I498" s="37"/>
      <c r="J498" s="41"/>
      <c r="K498" s="41"/>
      <c r="L498" s="41"/>
      <c r="M498" s="42">
        <f t="shared" si="95"/>
        <v>0</v>
      </c>
      <c r="N498" s="37"/>
      <c r="O498" s="37" t="s">
        <v>370</v>
      </c>
      <c r="P498" s="41"/>
      <c r="Q498" s="42">
        <f t="shared" si="96"/>
        <v>0</v>
      </c>
      <c r="R498" s="42">
        <f>IF(ROW()=14,0,IF(OR(G498="",I498="",D498=""),0,SUMIFS($Q$14:Q497,$G$14:G497,G498,$I$14:I497,I498,$D$14:D497,"&gt;="&amp;DATE(IF(MONTH(D498)&gt;=4,YEAR(D498),YEAR(D498)-1),4,1),$D$14:D497,"&lt;"&amp;DATE(IF(MONTH(D498)&gt;=4,YEAR(D498)+1,YEAR(D498)),4,1))))</f>
        <v>0</v>
      </c>
      <c r="S498" s="42">
        <f t="shared" si="97"/>
        <v>0</v>
      </c>
      <c r="T498" s="42">
        <f>IFERROR(VLOOKUP(I498,'Section Master'!$A$14:$J$100,6,FALSE()),0)</f>
        <v>0</v>
      </c>
      <c r="U498" s="42">
        <f>IFERROR(VLOOKUP(I498,'Section Master'!$A$14:$J$100,7,FALSE()),0)</f>
        <v>0</v>
      </c>
      <c r="V498" s="38" t="str">
        <f>IF(I498="","",IFERROR(IF(VLOOKUP(I498,'Section Master'!$A$14:$J$100,8,FALSE())="Excess over aggregate",IF(S498&gt;U498,"Threshold exceeded","Below threshold"),IF(VLOOKUP(I498,'Section Master'!$A$14:$J$100,8,FALSE())="Single or aggregate gate",IF(OR(Q498&gt;T498,S498&gt;U498),"Threshold exceeded","Below threshold"),IF(VLOOKUP(I498,'Section Master'!$A$14:$J$100,8,FALSE())="Aggregate gate",IF(S498&gt;U498,"Threshold exceeded","Below threshold"),IF(VLOOKUP(I498,'Section Master'!$A$14:$J$100,8,FALSE())="No threshold","Applicable","Manual review")))),"Manual review"))</f>
        <v/>
      </c>
      <c r="W498" s="43">
        <f>IFERROR(VLOOKUP(I498,'Section Master'!$A$14:$J$100,5,FALSE()),0)</f>
        <v>0</v>
      </c>
      <c r="X498" s="44"/>
      <c r="Y498" s="42" t="str">
        <f>IF(I498="","",IF(V498="Below threshold",0,ROUND(IF(IFERROR(VLOOKUP(I498,'Section Master'!$A$14:$J$100,8,FALSE()),"")="Excess over aggregate",MAX(0,S498-MAX(U498,R498)),Q498)*IF(X498&lt;&gt;"",X498,W498),0)))</f>
        <v/>
      </c>
      <c r="Z498" s="39"/>
      <c r="AA498" s="40" t="str">
        <f t="shared" si="98"/>
        <v/>
      </c>
      <c r="AB498" s="39"/>
      <c r="AC498" s="42">
        <f t="shared" si="99"/>
        <v>0</v>
      </c>
      <c r="AD498" s="42">
        <f t="shared" si="100"/>
        <v>0</v>
      </c>
      <c r="AE498" s="42">
        <f t="shared" si="101"/>
        <v>0</v>
      </c>
      <c r="AF498" s="37"/>
      <c r="AG498" s="38" t="str">
        <f t="shared" si="102"/>
        <v/>
      </c>
      <c r="AH498" s="38" t="str">
        <f t="shared" si="103"/>
        <v/>
      </c>
      <c r="AI498" s="37"/>
    </row>
    <row r="499" spans="1:35" ht="14.25" customHeight="1" x14ac:dyDescent="0.25">
      <c r="A499" s="31" t="str">
        <f t="shared" si="91"/>
        <v/>
      </c>
      <c r="B499" s="39"/>
      <c r="C499" s="39"/>
      <c r="D499" s="45" t="str">
        <f t="shared" si="92"/>
        <v/>
      </c>
      <c r="E499" s="31" t="str">
        <f t="shared" si="93"/>
        <v/>
      </c>
      <c r="F499" s="31" t="str">
        <f t="shared" si="94"/>
        <v/>
      </c>
      <c r="G499" s="37"/>
      <c r="H499" s="31" t="str">
        <f>IFERROR(VLOOKUP(G499,'Vendor Master'!$A$14:$I$213,2,FALSE()),"")</f>
        <v/>
      </c>
      <c r="I499" s="37"/>
      <c r="J499" s="41"/>
      <c r="K499" s="41"/>
      <c r="L499" s="41"/>
      <c r="M499" s="33">
        <f t="shared" si="95"/>
        <v>0</v>
      </c>
      <c r="N499" s="37"/>
      <c r="O499" s="37" t="s">
        <v>370</v>
      </c>
      <c r="P499" s="41"/>
      <c r="Q499" s="33">
        <f t="shared" si="96"/>
        <v>0</v>
      </c>
      <c r="R499" s="33">
        <f>IF(ROW()=14,0,IF(OR(G499="",I499="",D499=""),0,SUMIFS($Q$14:Q498,$G$14:G498,G499,$I$14:I498,I499,$D$14:D498,"&gt;="&amp;DATE(IF(MONTH(D499)&gt;=4,YEAR(D499),YEAR(D499)-1),4,1),$D$14:D498,"&lt;"&amp;DATE(IF(MONTH(D499)&gt;=4,YEAR(D499)+1,YEAR(D499)),4,1))))</f>
        <v>0</v>
      </c>
      <c r="S499" s="33">
        <f t="shared" si="97"/>
        <v>0</v>
      </c>
      <c r="T499" s="33">
        <f>IFERROR(VLOOKUP(I499,'Section Master'!$A$14:$J$100,6,FALSE()),0)</f>
        <v>0</v>
      </c>
      <c r="U499" s="33">
        <f>IFERROR(VLOOKUP(I499,'Section Master'!$A$14:$J$100,7,FALSE()),0)</f>
        <v>0</v>
      </c>
      <c r="V499" s="31" t="str">
        <f>IF(I499="","",IFERROR(IF(VLOOKUP(I499,'Section Master'!$A$14:$J$100,8,FALSE())="Excess over aggregate",IF(S499&gt;U499,"Threshold exceeded","Below threshold"),IF(VLOOKUP(I499,'Section Master'!$A$14:$J$100,8,FALSE())="Single or aggregate gate",IF(OR(Q499&gt;T499,S499&gt;U499),"Threshold exceeded","Below threshold"),IF(VLOOKUP(I499,'Section Master'!$A$14:$J$100,8,FALSE())="Aggregate gate",IF(S499&gt;U499,"Threshold exceeded","Below threshold"),IF(VLOOKUP(I499,'Section Master'!$A$14:$J$100,8,FALSE())="No threshold","Applicable","Manual review")))),"Manual review"))</f>
        <v/>
      </c>
      <c r="W499" s="46">
        <f>IFERROR(VLOOKUP(I499,'Section Master'!$A$14:$J$100,5,FALSE()),0)</f>
        <v>0</v>
      </c>
      <c r="X499" s="44"/>
      <c r="Y499" s="33" t="str">
        <f>IF(I499="","",IF(V499="Below threshold",0,ROUND(IF(IFERROR(VLOOKUP(I499,'Section Master'!$A$14:$J$100,8,FALSE()),"")="Excess over aggregate",MAX(0,S499-MAX(U499,R499)),Q499)*IF(X499&lt;&gt;"",X499,W499),0)))</f>
        <v/>
      </c>
      <c r="Z499" s="39"/>
      <c r="AA499" s="45" t="str">
        <f t="shared" si="98"/>
        <v/>
      </c>
      <c r="AB499" s="39"/>
      <c r="AC499" s="33">
        <f t="shared" si="99"/>
        <v>0</v>
      </c>
      <c r="AD499" s="33">
        <f t="shared" si="100"/>
        <v>0</v>
      </c>
      <c r="AE499" s="33">
        <f t="shared" si="101"/>
        <v>0</v>
      </c>
      <c r="AF499" s="37"/>
      <c r="AG499" s="31" t="str">
        <f t="shared" si="102"/>
        <v/>
      </c>
      <c r="AH499" s="31" t="str">
        <f t="shared" si="103"/>
        <v/>
      </c>
      <c r="AI499" s="37"/>
    </row>
    <row r="500" spans="1:35" ht="14.25" customHeight="1" x14ac:dyDescent="0.25">
      <c r="A500" s="38" t="str">
        <f t="shared" si="91"/>
        <v/>
      </c>
      <c r="B500" s="39"/>
      <c r="C500" s="39"/>
      <c r="D500" s="40" t="str">
        <f t="shared" si="92"/>
        <v/>
      </c>
      <c r="E500" s="38" t="str">
        <f t="shared" si="93"/>
        <v/>
      </c>
      <c r="F500" s="38" t="str">
        <f t="shared" si="94"/>
        <v/>
      </c>
      <c r="G500" s="37"/>
      <c r="H500" s="38" t="str">
        <f>IFERROR(VLOOKUP(G500,'Vendor Master'!$A$14:$I$213,2,FALSE()),"")</f>
        <v/>
      </c>
      <c r="I500" s="37"/>
      <c r="J500" s="41"/>
      <c r="K500" s="41"/>
      <c r="L500" s="41"/>
      <c r="M500" s="42">
        <f t="shared" si="95"/>
        <v>0</v>
      </c>
      <c r="N500" s="37"/>
      <c r="O500" s="37" t="s">
        <v>370</v>
      </c>
      <c r="P500" s="41"/>
      <c r="Q500" s="42">
        <f t="shared" si="96"/>
        <v>0</v>
      </c>
      <c r="R500" s="42">
        <f>IF(ROW()=14,0,IF(OR(G500="",I500="",D500=""),0,SUMIFS($Q$14:Q499,$G$14:G499,G500,$I$14:I499,I500,$D$14:D499,"&gt;="&amp;DATE(IF(MONTH(D500)&gt;=4,YEAR(D500),YEAR(D500)-1),4,1),$D$14:D499,"&lt;"&amp;DATE(IF(MONTH(D500)&gt;=4,YEAR(D500)+1,YEAR(D500)),4,1))))</f>
        <v>0</v>
      </c>
      <c r="S500" s="42">
        <f t="shared" si="97"/>
        <v>0</v>
      </c>
      <c r="T500" s="42">
        <f>IFERROR(VLOOKUP(I500,'Section Master'!$A$14:$J$100,6,FALSE()),0)</f>
        <v>0</v>
      </c>
      <c r="U500" s="42">
        <f>IFERROR(VLOOKUP(I500,'Section Master'!$A$14:$J$100,7,FALSE()),0)</f>
        <v>0</v>
      </c>
      <c r="V500" s="38" t="str">
        <f>IF(I500="","",IFERROR(IF(VLOOKUP(I500,'Section Master'!$A$14:$J$100,8,FALSE())="Excess over aggregate",IF(S500&gt;U500,"Threshold exceeded","Below threshold"),IF(VLOOKUP(I500,'Section Master'!$A$14:$J$100,8,FALSE())="Single or aggregate gate",IF(OR(Q500&gt;T500,S500&gt;U500),"Threshold exceeded","Below threshold"),IF(VLOOKUP(I500,'Section Master'!$A$14:$J$100,8,FALSE())="Aggregate gate",IF(S500&gt;U500,"Threshold exceeded","Below threshold"),IF(VLOOKUP(I500,'Section Master'!$A$14:$J$100,8,FALSE())="No threshold","Applicable","Manual review")))),"Manual review"))</f>
        <v/>
      </c>
      <c r="W500" s="43">
        <f>IFERROR(VLOOKUP(I500,'Section Master'!$A$14:$J$100,5,FALSE()),0)</f>
        <v>0</v>
      </c>
      <c r="X500" s="44"/>
      <c r="Y500" s="42" t="str">
        <f>IF(I500="","",IF(V500="Below threshold",0,ROUND(IF(IFERROR(VLOOKUP(I500,'Section Master'!$A$14:$J$100,8,FALSE()),"")="Excess over aggregate",MAX(0,S500-MAX(U500,R500)),Q500)*IF(X500&lt;&gt;"",X500,W500),0)))</f>
        <v/>
      </c>
      <c r="Z500" s="39"/>
      <c r="AA500" s="40" t="str">
        <f t="shared" si="98"/>
        <v/>
      </c>
      <c r="AB500" s="39"/>
      <c r="AC500" s="42">
        <f t="shared" si="99"/>
        <v>0</v>
      </c>
      <c r="AD500" s="42">
        <f t="shared" si="100"/>
        <v>0</v>
      </c>
      <c r="AE500" s="42">
        <f t="shared" si="101"/>
        <v>0</v>
      </c>
      <c r="AF500" s="37"/>
      <c r="AG500" s="38" t="str">
        <f t="shared" si="102"/>
        <v/>
      </c>
      <c r="AH500" s="38" t="str">
        <f t="shared" si="103"/>
        <v/>
      </c>
      <c r="AI500" s="37"/>
    </row>
    <row r="501" spans="1:35" ht="14.25" customHeight="1" x14ac:dyDescent="0.25">
      <c r="A501" s="31" t="str">
        <f t="shared" si="91"/>
        <v/>
      </c>
      <c r="B501" s="39"/>
      <c r="C501" s="39"/>
      <c r="D501" s="45" t="str">
        <f t="shared" si="92"/>
        <v/>
      </c>
      <c r="E501" s="31" t="str">
        <f t="shared" si="93"/>
        <v/>
      </c>
      <c r="F501" s="31" t="str">
        <f t="shared" si="94"/>
        <v/>
      </c>
      <c r="G501" s="37"/>
      <c r="H501" s="31" t="str">
        <f>IFERROR(VLOOKUP(G501,'Vendor Master'!$A$14:$I$213,2,FALSE()),"")</f>
        <v/>
      </c>
      <c r="I501" s="37"/>
      <c r="J501" s="41"/>
      <c r="K501" s="41"/>
      <c r="L501" s="41"/>
      <c r="M501" s="33">
        <f t="shared" si="95"/>
        <v>0</v>
      </c>
      <c r="N501" s="37"/>
      <c r="O501" s="37" t="s">
        <v>370</v>
      </c>
      <c r="P501" s="41"/>
      <c r="Q501" s="33">
        <f t="shared" si="96"/>
        <v>0</v>
      </c>
      <c r="R501" s="33">
        <f>IF(ROW()=14,0,IF(OR(G501="",I501="",D501=""),0,SUMIFS($Q$14:Q500,$G$14:G500,G501,$I$14:I500,I501,$D$14:D500,"&gt;="&amp;DATE(IF(MONTH(D501)&gt;=4,YEAR(D501),YEAR(D501)-1),4,1),$D$14:D500,"&lt;"&amp;DATE(IF(MONTH(D501)&gt;=4,YEAR(D501)+1,YEAR(D501)),4,1))))</f>
        <v>0</v>
      </c>
      <c r="S501" s="33">
        <f t="shared" si="97"/>
        <v>0</v>
      </c>
      <c r="T501" s="33">
        <f>IFERROR(VLOOKUP(I501,'Section Master'!$A$14:$J$100,6,FALSE()),0)</f>
        <v>0</v>
      </c>
      <c r="U501" s="33">
        <f>IFERROR(VLOOKUP(I501,'Section Master'!$A$14:$J$100,7,FALSE()),0)</f>
        <v>0</v>
      </c>
      <c r="V501" s="31" t="str">
        <f>IF(I501="","",IFERROR(IF(VLOOKUP(I501,'Section Master'!$A$14:$J$100,8,FALSE())="Excess over aggregate",IF(S501&gt;U501,"Threshold exceeded","Below threshold"),IF(VLOOKUP(I501,'Section Master'!$A$14:$J$100,8,FALSE())="Single or aggregate gate",IF(OR(Q501&gt;T501,S501&gt;U501),"Threshold exceeded","Below threshold"),IF(VLOOKUP(I501,'Section Master'!$A$14:$J$100,8,FALSE())="Aggregate gate",IF(S501&gt;U501,"Threshold exceeded","Below threshold"),IF(VLOOKUP(I501,'Section Master'!$A$14:$J$100,8,FALSE())="No threshold","Applicable","Manual review")))),"Manual review"))</f>
        <v/>
      </c>
      <c r="W501" s="46">
        <f>IFERROR(VLOOKUP(I501,'Section Master'!$A$14:$J$100,5,FALSE()),0)</f>
        <v>0</v>
      </c>
      <c r="X501" s="44"/>
      <c r="Y501" s="33" t="str">
        <f>IF(I501="","",IF(V501="Below threshold",0,ROUND(IF(IFERROR(VLOOKUP(I501,'Section Master'!$A$14:$J$100,8,FALSE()),"")="Excess over aggregate",MAX(0,S501-MAX(U501,R501)),Q501)*IF(X501&lt;&gt;"",X501,W501),0)))</f>
        <v/>
      </c>
      <c r="Z501" s="39"/>
      <c r="AA501" s="45" t="str">
        <f t="shared" si="98"/>
        <v/>
      </c>
      <c r="AB501" s="39"/>
      <c r="AC501" s="33">
        <f t="shared" si="99"/>
        <v>0</v>
      </c>
      <c r="AD501" s="33">
        <f t="shared" si="100"/>
        <v>0</v>
      </c>
      <c r="AE501" s="33">
        <f t="shared" si="101"/>
        <v>0</v>
      </c>
      <c r="AF501" s="37"/>
      <c r="AG501" s="31" t="str">
        <f t="shared" si="102"/>
        <v/>
      </c>
      <c r="AH501" s="31" t="str">
        <f t="shared" si="103"/>
        <v/>
      </c>
      <c r="AI501" s="37"/>
    </row>
    <row r="502" spans="1:35" ht="14.25" customHeight="1" x14ac:dyDescent="0.25">
      <c r="A502" s="38" t="str">
        <f t="shared" si="91"/>
        <v/>
      </c>
      <c r="B502" s="39"/>
      <c r="C502" s="39"/>
      <c r="D502" s="40" t="str">
        <f t="shared" si="92"/>
        <v/>
      </c>
      <c r="E502" s="38" t="str">
        <f t="shared" si="93"/>
        <v/>
      </c>
      <c r="F502" s="38" t="str">
        <f t="shared" si="94"/>
        <v/>
      </c>
      <c r="G502" s="37"/>
      <c r="H502" s="38" t="str">
        <f>IFERROR(VLOOKUP(G502,'Vendor Master'!$A$14:$I$213,2,FALSE()),"")</f>
        <v/>
      </c>
      <c r="I502" s="37"/>
      <c r="J502" s="41"/>
      <c r="K502" s="41"/>
      <c r="L502" s="41"/>
      <c r="M502" s="42">
        <f t="shared" si="95"/>
        <v>0</v>
      </c>
      <c r="N502" s="37"/>
      <c r="O502" s="37" t="s">
        <v>370</v>
      </c>
      <c r="P502" s="41"/>
      <c r="Q502" s="42">
        <f t="shared" si="96"/>
        <v>0</v>
      </c>
      <c r="R502" s="42">
        <f>IF(ROW()=14,0,IF(OR(G502="",I502="",D502=""),0,SUMIFS($Q$14:Q501,$G$14:G501,G502,$I$14:I501,I502,$D$14:D501,"&gt;="&amp;DATE(IF(MONTH(D502)&gt;=4,YEAR(D502),YEAR(D502)-1),4,1),$D$14:D501,"&lt;"&amp;DATE(IF(MONTH(D502)&gt;=4,YEAR(D502)+1,YEAR(D502)),4,1))))</f>
        <v>0</v>
      </c>
      <c r="S502" s="42">
        <f t="shared" si="97"/>
        <v>0</v>
      </c>
      <c r="T502" s="42">
        <f>IFERROR(VLOOKUP(I502,'Section Master'!$A$14:$J$100,6,FALSE()),0)</f>
        <v>0</v>
      </c>
      <c r="U502" s="42">
        <f>IFERROR(VLOOKUP(I502,'Section Master'!$A$14:$J$100,7,FALSE()),0)</f>
        <v>0</v>
      </c>
      <c r="V502" s="38" t="str">
        <f>IF(I502="","",IFERROR(IF(VLOOKUP(I502,'Section Master'!$A$14:$J$100,8,FALSE())="Excess over aggregate",IF(S502&gt;U502,"Threshold exceeded","Below threshold"),IF(VLOOKUP(I502,'Section Master'!$A$14:$J$100,8,FALSE())="Single or aggregate gate",IF(OR(Q502&gt;T502,S502&gt;U502),"Threshold exceeded","Below threshold"),IF(VLOOKUP(I502,'Section Master'!$A$14:$J$100,8,FALSE())="Aggregate gate",IF(S502&gt;U502,"Threshold exceeded","Below threshold"),IF(VLOOKUP(I502,'Section Master'!$A$14:$J$100,8,FALSE())="No threshold","Applicable","Manual review")))),"Manual review"))</f>
        <v/>
      </c>
      <c r="W502" s="43">
        <f>IFERROR(VLOOKUP(I502,'Section Master'!$A$14:$J$100,5,FALSE()),0)</f>
        <v>0</v>
      </c>
      <c r="X502" s="44"/>
      <c r="Y502" s="42" t="str">
        <f>IF(I502="","",IF(V502="Below threshold",0,ROUND(IF(IFERROR(VLOOKUP(I502,'Section Master'!$A$14:$J$100,8,FALSE()),"")="Excess over aggregate",MAX(0,S502-MAX(U502,R502)),Q502)*IF(X502&lt;&gt;"",X502,W502),0)))</f>
        <v/>
      </c>
      <c r="Z502" s="39"/>
      <c r="AA502" s="40" t="str">
        <f t="shared" si="98"/>
        <v/>
      </c>
      <c r="AB502" s="39"/>
      <c r="AC502" s="42">
        <f t="shared" si="99"/>
        <v>0</v>
      </c>
      <c r="AD502" s="42">
        <f t="shared" si="100"/>
        <v>0</v>
      </c>
      <c r="AE502" s="42">
        <f t="shared" si="101"/>
        <v>0</v>
      </c>
      <c r="AF502" s="37"/>
      <c r="AG502" s="38" t="str">
        <f t="shared" si="102"/>
        <v/>
      </c>
      <c r="AH502" s="38" t="str">
        <f t="shared" si="103"/>
        <v/>
      </c>
      <c r="AI502" s="37"/>
    </row>
    <row r="503" spans="1:35" ht="14.25" customHeight="1" x14ac:dyDescent="0.25">
      <c r="A503" s="31" t="str">
        <f t="shared" si="91"/>
        <v/>
      </c>
      <c r="B503" s="39"/>
      <c r="C503" s="39"/>
      <c r="D503" s="45" t="str">
        <f t="shared" si="92"/>
        <v/>
      </c>
      <c r="E503" s="31" t="str">
        <f t="shared" si="93"/>
        <v/>
      </c>
      <c r="F503" s="31" t="str">
        <f t="shared" si="94"/>
        <v/>
      </c>
      <c r="G503" s="37"/>
      <c r="H503" s="31" t="str">
        <f>IFERROR(VLOOKUP(G503,'Vendor Master'!$A$14:$I$213,2,FALSE()),"")</f>
        <v/>
      </c>
      <c r="I503" s="37"/>
      <c r="J503" s="41"/>
      <c r="K503" s="41"/>
      <c r="L503" s="41"/>
      <c r="M503" s="33">
        <f t="shared" si="95"/>
        <v>0</v>
      </c>
      <c r="N503" s="37"/>
      <c r="O503" s="37" t="s">
        <v>370</v>
      </c>
      <c r="P503" s="41"/>
      <c r="Q503" s="33">
        <f t="shared" si="96"/>
        <v>0</v>
      </c>
      <c r="R503" s="33">
        <f>IF(ROW()=14,0,IF(OR(G503="",I503="",D503=""),0,SUMIFS($Q$14:Q502,$G$14:G502,G503,$I$14:I502,I503,$D$14:D502,"&gt;="&amp;DATE(IF(MONTH(D503)&gt;=4,YEAR(D503),YEAR(D503)-1),4,1),$D$14:D502,"&lt;"&amp;DATE(IF(MONTH(D503)&gt;=4,YEAR(D503)+1,YEAR(D503)),4,1))))</f>
        <v>0</v>
      </c>
      <c r="S503" s="33">
        <f t="shared" si="97"/>
        <v>0</v>
      </c>
      <c r="T503" s="33">
        <f>IFERROR(VLOOKUP(I503,'Section Master'!$A$14:$J$100,6,FALSE()),0)</f>
        <v>0</v>
      </c>
      <c r="U503" s="33">
        <f>IFERROR(VLOOKUP(I503,'Section Master'!$A$14:$J$100,7,FALSE()),0)</f>
        <v>0</v>
      </c>
      <c r="V503" s="31" t="str">
        <f>IF(I503="","",IFERROR(IF(VLOOKUP(I503,'Section Master'!$A$14:$J$100,8,FALSE())="Excess over aggregate",IF(S503&gt;U503,"Threshold exceeded","Below threshold"),IF(VLOOKUP(I503,'Section Master'!$A$14:$J$100,8,FALSE())="Single or aggregate gate",IF(OR(Q503&gt;T503,S503&gt;U503),"Threshold exceeded","Below threshold"),IF(VLOOKUP(I503,'Section Master'!$A$14:$J$100,8,FALSE())="Aggregate gate",IF(S503&gt;U503,"Threshold exceeded","Below threshold"),IF(VLOOKUP(I503,'Section Master'!$A$14:$J$100,8,FALSE())="No threshold","Applicable","Manual review")))),"Manual review"))</f>
        <v/>
      </c>
      <c r="W503" s="46">
        <f>IFERROR(VLOOKUP(I503,'Section Master'!$A$14:$J$100,5,FALSE()),0)</f>
        <v>0</v>
      </c>
      <c r="X503" s="44"/>
      <c r="Y503" s="33" t="str">
        <f>IF(I503="","",IF(V503="Below threshold",0,ROUND(IF(IFERROR(VLOOKUP(I503,'Section Master'!$A$14:$J$100,8,FALSE()),"")="Excess over aggregate",MAX(0,S503-MAX(U503,R503)),Q503)*IF(X503&lt;&gt;"",X503,W503),0)))</f>
        <v/>
      </c>
      <c r="Z503" s="39"/>
      <c r="AA503" s="45" t="str">
        <f t="shared" si="98"/>
        <v/>
      </c>
      <c r="AB503" s="39"/>
      <c r="AC503" s="33">
        <f t="shared" si="99"/>
        <v>0</v>
      </c>
      <c r="AD503" s="33">
        <f t="shared" si="100"/>
        <v>0</v>
      </c>
      <c r="AE503" s="33">
        <f t="shared" si="101"/>
        <v>0</v>
      </c>
      <c r="AF503" s="37"/>
      <c r="AG503" s="31" t="str">
        <f t="shared" si="102"/>
        <v/>
      </c>
      <c r="AH503" s="31" t="str">
        <f t="shared" si="103"/>
        <v/>
      </c>
      <c r="AI503" s="37"/>
    </row>
    <row r="504" spans="1:35" ht="14.25" customHeight="1" x14ac:dyDescent="0.25">
      <c r="A504" s="38" t="str">
        <f t="shared" si="91"/>
        <v/>
      </c>
      <c r="B504" s="39"/>
      <c r="C504" s="39"/>
      <c r="D504" s="40" t="str">
        <f t="shared" si="92"/>
        <v/>
      </c>
      <c r="E504" s="38" t="str">
        <f t="shared" si="93"/>
        <v/>
      </c>
      <c r="F504" s="38" t="str">
        <f t="shared" si="94"/>
        <v/>
      </c>
      <c r="G504" s="37"/>
      <c r="H504" s="38" t="str">
        <f>IFERROR(VLOOKUP(G504,'Vendor Master'!$A$14:$I$213,2,FALSE()),"")</f>
        <v/>
      </c>
      <c r="I504" s="37"/>
      <c r="J504" s="41"/>
      <c r="K504" s="41"/>
      <c r="L504" s="41"/>
      <c r="M504" s="42">
        <f t="shared" si="95"/>
        <v>0</v>
      </c>
      <c r="N504" s="37"/>
      <c r="O504" s="37" t="s">
        <v>370</v>
      </c>
      <c r="P504" s="41"/>
      <c r="Q504" s="42">
        <f t="shared" si="96"/>
        <v>0</v>
      </c>
      <c r="R504" s="42">
        <f>IF(ROW()=14,0,IF(OR(G504="",I504="",D504=""),0,SUMIFS($Q$14:Q503,$G$14:G503,G504,$I$14:I503,I504,$D$14:D503,"&gt;="&amp;DATE(IF(MONTH(D504)&gt;=4,YEAR(D504),YEAR(D504)-1),4,1),$D$14:D503,"&lt;"&amp;DATE(IF(MONTH(D504)&gt;=4,YEAR(D504)+1,YEAR(D504)),4,1))))</f>
        <v>0</v>
      </c>
      <c r="S504" s="42">
        <f t="shared" si="97"/>
        <v>0</v>
      </c>
      <c r="T504" s="42">
        <f>IFERROR(VLOOKUP(I504,'Section Master'!$A$14:$J$100,6,FALSE()),0)</f>
        <v>0</v>
      </c>
      <c r="U504" s="42">
        <f>IFERROR(VLOOKUP(I504,'Section Master'!$A$14:$J$100,7,FALSE()),0)</f>
        <v>0</v>
      </c>
      <c r="V504" s="38" t="str">
        <f>IF(I504="","",IFERROR(IF(VLOOKUP(I504,'Section Master'!$A$14:$J$100,8,FALSE())="Excess over aggregate",IF(S504&gt;U504,"Threshold exceeded","Below threshold"),IF(VLOOKUP(I504,'Section Master'!$A$14:$J$100,8,FALSE())="Single or aggregate gate",IF(OR(Q504&gt;T504,S504&gt;U504),"Threshold exceeded","Below threshold"),IF(VLOOKUP(I504,'Section Master'!$A$14:$J$100,8,FALSE())="Aggregate gate",IF(S504&gt;U504,"Threshold exceeded","Below threshold"),IF(VLOOKUP(I504,'Section Master'!$A$14:$J$100,8,FALSE())="No threshold","Applicable","Manual review")))),"Manual review"))</f>
        <v/>
      </c>
      <c r="W504" s="43">
        <f>IFERROR(VLOOKUP(I504,'Section Master'!$A$14:$J$100,5,FALSE()),0)</f>
        <v>0</v>
      </c>
      <c r="X504" s="44"/>
      <c r="Y504" s="42" t="str">
        <f>IF(I504="","",IF(V504="Below threshold",0,ROUND(IF(IFERROR(VLOOKUP(I504,'Section Master'!$A$14:$J$100,8,FALSE()),"")="Excess over aggregate",MAX(0,S504-MAX(U504,R504)),Q504)*IF(X504&lt;&gt;"",X504,W504),0)))</f>
        <v/>
      </c>
      <c r="Z504" s="39"/>
      <c r="AA504" s="40" t="str">
        <f t="shared" si="98"/>
        <v/>
      </c>
      <c r="AB504" s="39"/>
      <c r="AC504" s="42">
        <f t="shared" si="99"/>
        <v>0</v>
      </c>
      <c r="AD504" s="42">
        <f t="shared" si="100"/>
        <v>0</v>
      </c>
      <c r="AE504" s="42">
        <f t="shared" si="101"/>
        <v>0</v>
      </c>
      <c r="AF504" s="37"/>
      <c r="AG504" s="38" t="str">
        <f t="shared" si="102"/>
        <v/>
      </c>
      <c r="AH504" s="38" t="str">
        <f t="shared" si="103"/>
        <v/>
      </c>
      <c r="AI504" s="37"/>
    </row>
    <row r="505" spans="1:35" ht="14.25" customHeight="1" x14ac:dyDescent="0.25">
      <c r="A505" s="31" t="str">
        <f t="shared" si="91"/>
        <v/>
      </c>
      <c r="B505" s="39"/>
      <c r="C505" s="39"/>
      <c r="D505" s="45" t="str">
        <f t="shared" si="92"/>
        <v/>
      </c>
      <c r="E505" s="31" t="str">
        <f t="shared" si="93"/>
        <v/>
      </c>
      <c r="F505" s="31" t="str">
        <f t="shared" si="94"/>
        <v/>
      </c>
      <c r="G505" s="37"/>
      <c r="H505" s="31" t="str">
        <f>IFERROR(VLOOKUP(G505,'Vendor Master'!$A$14:$I$213,2,FALSE()),"")</f>
        <v/>
      </c>
      <c r="I505" s="37"/>
      <c r="J505" s="41"/>
      <c r="K505" s="41"/>
      <c r="L505" s="41"/>
      <c r="M505" s="33">
        <f t="shared" si="95"/>
        <v>0</v>
      </c>
      <c r="N505" s="37"/>
      <c r="O505" s="37" t="s">
        <v>370</v>
      </c>
      <c r="P505" s="41"/>
      <c r="Q505" s="33">
        <f t="shared" si="96"/>
        <v>0</v>
      </c>
      <c r="R505" s="33">
        <f>IF(ROW()=14,0,IF(OR(G505="",I505="",D505=""),0,SUMIFS($Q$14:Q504,$G$14:G504,G505,$I$14:I504,I505,$D$14:D504,"&gt;="&amp;DATE(IF(MONTH(D505)&gt;=4,YEAR(D505),YEAR(D505)-1),4,1),$D$14:D504,"&lt;"&amp;DATE(IF(MONTH(D505)&gt;=4,YEAR(D505)+1,YEAR(D505)),4,1))))</f>
        <v>0</v>
      </c>
      <c r="S505" s="33">
        <f t="shared" si="97"/>
        <v>0</v>
      </c>
      <c r="T505" s="33">
        <f>IFERROR(VLOOKUP(I505,'Section Master'!$A$14:$J$100,6,FALSE()),0)</f>
        <v>0</v>
      </c>
      <c r="U505" s="33">
        <f>IFERROR(VLOOKUP(I505,'Section Master'!$A$14:$J$100,7,FALSE()),0)</f>
        <v>0</v>
      </c>
      <c r="V505" s="31" t="str">
        <f>IF(I505="","",IFERROR(IF(VLOOKUP(I505,'Section Master'!$A$14:$J$100,8,FALSE())="Excess over aggregate",IF(S505&gt;U505,"Threshold exceeded","Below threshold"),IF(VLOOKUP(I505,'Section Master'!$A$14:$J$100,8,FALSE())="Single or aggregate gate",IF(OR(Q505&gt;T505,S505&gt;U505),"Threshold exceeded","Below threshold"),IF(VLOOKUP(I505,'Section Master'!$A$14:$J$100,8,FALSE())="Aggregate gate",IF(S505&gt;U505,"Threshold exceeded","Below threshold"),IF(VLOOKUP(I505,'Section Master'!$A$14:$J$100,8,FALSE())="No threshold","Applicable","Manual review")))),"Manual review"))</f>
        <v/>
      </c>
      <c r="W505" s="46">
        <f>IFERROR(VLOOKUP(I505,'Section Master'!$A$14:$J$100,5,FALSE()),0)</f>
        <v>0</v>
      </c>
      <c r="X505" s="44"/>
      <c r="Y505" s="33" t="str">
        <f>IF(I505="","",IF(V505="Below threshold",0,ROUND(IF(IFERROR(VLOOKUP(I505,'Section Master'!$A$14:$J$100,8,FALSE()),"")="Excess over aggregate",MAX(0,S505-MAX(U505,R505)),Q505)*IF(X505&lt;&gt;"",X505,W505),0)))</f>
        <v/>
      </c>
      <c r="Z505" s="39"/>
      <c r="AA505" s="45" t="str">
        <f t="shared" si="98"/>
        <v/>
      </c>
      <c r="AB505" s="39"/>
      <c r="AC505" s="33">
        <f t="shared" si="99"/>
        <v>0</v>
      </c>
      <c r="AD505" s="33">
        <f t="shared" si="100"/>
        <v>0</v>
      </c>
      <c r="AE505" s="33">
        <f t="shared" si="101"/>
        <v>0</v>
      </c>
      <c r="AF505" s="37"/>
      <c r="AG505" s="31" t="str">
        <f t="shared" si="102"/>
        <v/>
      </c>
      <c r="AH505" s="31" t="str">
        <f t="shared" si="103"/>
        <v/>
      </c>
      <c r="AI505" s="37"/>
    </row>
    <row r="506" spans="1:35" ht="14.25" customHeight="1" x14ac:dyDescent="0.25">
      <c r="A506" s="38" t="str">
        <f t="shared" si="91"/>
        <v/>
      </c>
      <c r="B506" s="39"/>
      <c r="C506" s="39"/>
      <c r="D506" s="40" t="str">
        <f t="shared" si="92"/>
        <v/>
      </c>
      <c r="E506" s="38" t="str">
        <f t="shared" si="93"/>
        <v/>
      </c>
      <c r="F506" s="38" t="str">
        <f t="shared" si="94"/>
        <v/>
      </c>
      <c r="G506" s="37"/>
      <c r="H506" s="38" t="str">
        <f>IFERROR(VLOOKUP(G506,'Vendor Master'!$A$14:$I$213,2,FALSE()),"")</f>
        <v/>
      </c>
      <c r="I506" s="37"/>
      <c r="J506" s="41"/>
      <c r="K506" s="41"/>
      <c r="L506" s="41"/>
      <c r="M506" s="42">
        <f t="shared" si="95"/>
        <v>0</v>
      </c>
      <c r="N506" s="37"/>
      <c r="O506" s="37" t="s">
        <v>370</v>
      </c>
      <c r="P506" s="41"/>
      <c r="Q506" s="42">
        <f t="shared" si="96"/>
        <v>0</v>
      </c>
      <c r="R506" s="42">
        <f>IF(ROW()=14,0,IF(OR(G506="",I506="",D506=""),0,SUMIFS($Q$14:Q505,$G$14:G505,G506,$I$14:I505,I506,$D$14:D505,"&gt;="&amp;DATE(IF(MONTH(D506)&gt;=4,YEAR(D506),YEAR(D506)-1),4,1),$D$14:D505,"&lt;"&amp;DATE(IF(MONTH(D506)&gt;=4,YEAR(D506)+1,YEAR(D506)),4,1))))</f>
        <v>0</v>
      </c>
      <c r="S506" s="42">
        <f t="shared" si="97"/>
        <v>0</v>
      </c>
      <c r="T506" s="42">
        <f>IFERROR(VLOOKUP(I506,'Section Master'!$A$14:$J$100,6,FALSE()),0)</f>
        <v>0</v>
      </c>
      <c r="U506" s="42">
        <f>IFERROR(VLOOKUP(I506,'Section Master'!$A$14:$J$100,7,FALSE()),0)</f>
        <v>0</v>
      </c>
      <c r="V506" s="38" t="str">
        <f>IF(I506="","",IFERROR(IF(VLOOKUP(I506,'Section Master'!$A$14:$J$100,8,FALSE())="Excess over aggregate",IF(S506&gt;U506,"Threshold exceeded","Below threshold"),IF(VLOOKUP(I506,'Section Master'!$A$14:$J$100,8,FALSE())="Single or aggregate gate",IF(OR(Q506&gt;T506,S506&gt;U506),"Threshold exceeded","Below threshold"),IF(VLOOKUP(I506,'Section Master'!$A$14:$J$100,8,FALSE())="Aggregate gate",IF(S506&gt;U506,"Threshold exceeded","Below threshold"),IF(VLOOKUP(I506,'Section Master'!$A$14:$J$100,8,FALSE())="No threshold","Applicable","Manual review")))),"Manual review"))</f>
        <v/>
      </c>
      <c r="W506" s="43">
        <f>IFERROR(VLOOKUP(I506,'Section Master'!$A$14:$J$100,5,FALSE()),0)</f>
        <v>0</v>
      </c>
      <c r="X506" s="44"/>
      <c r="Y506" s="42" t="str">
        <f>IF(I506="","",IF(V506="Below threshold",0,ROUND(IF(IFERROR(VLOOKUP(I506,'Section Master'!$A$14:$J$100,8,FALSE()),"")="Excess over aggregate",MAX(0,S506-MAX(U506,R506)),Q506)*IF(X506&lt;&gt;"",X506,W506),0)))</f>
        <v/>
      </c>
      <c r="Z506" s="39"/>
      <c r="AA506" s="40" t="str">
        <f t="shared" si="98"/>
        <v/>
      </c>
      <c r="AB506" s="39"/>
      <c r="AC506" s="42">
        <f t="shared" si="99"/>
        <v>0</v>
      </c>
      <c r="AD506" s="42">
        <f t="shared" si="100"/>
        <v>0</v>
      </c>
      <c r="AE506" s="42">
        <f t="shared" si="101"/>
        <v>0</v>
      </c>
      <c r="AF506" s="37"/>
      <c r="AG506" s="38" t="str">
        <f t="shared" si="102"/>
        <v/>
      </c>
      <c r="AH506" s="38" t="str">
        <f t="shared" si="103"/>
        <v/>
      </c>
      <c r="AI506" s="37"/>
    </row>
    <row r="507" spans="1:35" ht="14.25" customHeight="1" x14ac:dyDescent="0.25">
      <c r="A507" s="31" t="str">
        <f t="shared" si="91"/>
        <v/>
      </c>
      <c r="B507" s="39"/>
      <c r="C507" s="39"/>
      <c r="D507" s="45" t="str">
        <f t="shared" si="92"/>
        <v/>
      </c>
      <c r="E507" s="31" t="str">
        <f t="shared" si="93"/>
        <v/>
      </c>
      <c r="F507" s="31" t="str">
        <f t="shared" si="94"/>
        <v/>
      </c>
      <c r="G507" s="37"/>
      <c r="H507" s="31" t="str">
        <f>IFERROR(VLOOKUP(G507,'Vendor Master'!$A$14:$I$213,2,FALSE()),"")</f>
        <v/>
      </c>
      <c r="I507" s="37"/>
      <c r="J507" s="41"/>
      <c r="K507" s="41"/>
      <c r="L507" s="41"/>
      <c r="M507" s="33">
        <f t="shared" si="95"/>
        <v>0</v>
      </c>
      <c r="N507" s="37"/>
      <c r="O507" s="37" t="s">
        <v>370</v>
      </c>
      <c r="P507" s="41"/>
      <c r="Q507" s="33">
        <f t="shared" si="96"/>
        <v>0</v>
      </c>
      <c r="R507" s="33">
        <f>IF(ROW()=14,0,IF(OR(G507="",I507="",D507=""),0,SUMIFS($Q$14:Q506,$G$14:G506,G507,$I$14:I506,I507,$D$14:D506,"&gt;="&amp;DATE(IF(MONTH(D507)&gt;=4,YEAR(D507),YEAR(D507)-1),4,1),$D$14:D506,"&lt;"&amp;DATE(IF(MONTH(D507)&gt;=4,YEAR(D507)+1,YEAR(D507)),4,1))))</f>
        <v>0</v>
      </c>
      <c r="S507" s="33">
        <f t="shared" si="97"/>
        <v>0</v>
      </c>
      <c r="T507" s="33">
        <f>IFERROR(VLOOKUP(I507,'Section Master'!$A$14:$J$100,6,FALSE()),0)</f>
        <v>0</v>
      </c>
      <c r="U507" s="33">
        <f>IFERROR(VLOOKUP(I507,'Section Master'!$A$14:$J$100,7,FALSE()),0)</f>
        <v>0</v>
      </c>
      <c r="V507" s="31" t="str">
        <f>IF(I507="","",IFERROR(IF(VLOOKUP(I507,'Section Master'!$A$14:$J$100,8,FALSE())="Excess over aggregate",IF(S507&gt;U507,"Threshold exceeded","Below threshold"),IF(VLOOKUP(I507,'Section Master'!$A$14:$J$100,8,FALSE())="Single or aggregate gate",IF(OR(Q507&gt;T507,S507&gt;U507),"Threshold exceeded","Below threshold"),IF(VLOOKUP(I507,'Section Master'!$A$14:$J$100,8,FALSE())="Aggregate gate",IF(S507&gt;U507,"Threshold exceeded","Below threshold"),IF(VLOOKUP(I507,'Section Master'!$A$14:$J$100,8,FALSE())="No threshold","Applicable","Manual review")))),"Manual review"))</f>
        <v/>
      </c>
      <c r="W507" s="46">
        <f>IFERROR(VLOOKUP(I507,'Section Master'!$A$14:$J$100,5,FALSE()),0)</f>
        <v>0</v>
      </c>
      <c r="X507" s="44"/>
      <c r="Y507" s="33" t="str">
        <f>IF(I507="","",IF(V507="Below threshold",0,ROUND(IF(IFERROR(VLOOKUP(I507,'Section Master'!$A$14:$J$100,8,FALSE()),"")="Excess over aggregate",MAX(0,S507-MAX(U507,R507)),Q507)*IF(X507&lt;&gt;"",X507,W507),0)))</f>
        <v/>
      </c>
      <c r="Z507" s="39"/>
      <c r="AA507" s="45" t="str">
        <f t="shared" si="98"/>
        <v/>
      </c>
      <c r="AB507" s="39"/>
      <c r="AC507" s="33">
        <f t="shared" si="99"/>
        <v>0</v>
      </c>
      <c r="AD507" s="33">
        <f t="shared" si="100"/>
        <v>0</v>
      </c>
      <c r="AE507" s="33">
        <f t="shared" si="101"/>
        <v>0</v>
      </c>
      <c r="AF507" s="37"/>
      <c r="AG507" s="31" t="str">
        <f t="shared" si="102"/>
        <v/>
      </c>
      <c r="AH507" s="31" t="str">
        <f t="shared" si="103"/>
        <v/>
      </c>
      <c r="AI507" s="37"/>
    </row>
    <row r="508" spans="1:35" ht="14.25" customHeight="1" x14ac:dyDescent="0.25">
      <c r="A508" s="38" t="str">
        <f t="shared" si="91"/>
        <v/>
      </c>
      <c r="B508" s="39"/>
      <c r="C508" s="39"/>
      <c r="D508" s="40" t="str">
        <f t="shared" si="92"/>
        <v/>
      </c>
      <c r="E508" s="38" t="str">
        <f t="shared" si="93"/>
        <v/>
      </c>
      <c r="F508" s="38" t="str">
        <f t="shared" si="94"/>
        <v/>
      </c>
      <c r="G508" s="37"/>
      <c r="H508" s="38" t="str">
        <f>IFERROR(VLOOKUP(G508,'Vendor Master'!$A$14:$I$213,2,FALSE()),"")</f>
        <v/>
      </c>
      <c r="I508" s="37"/>
      <c r="J508" s="41"/>
      <c r="K508" s="41"/>
      <c r="L508" s="41"/>
      <c r="M508" s="42">
        <f t="shared" si="95"/>
        <v>0</v>
      </c>
      <c r="N508" s="37"/>
      <c r="O508" s="37" t="s">
        <v>370</v>
      </c>
      <c r="P508" s="41"/>
      <c r="Q508" s="42">
        <f t="shared" si="96"/>
        <v>0</v>
      </c>
      <c r="R508" s="42">
        <f>IF(ROW()=14,0,IF(OR(G508="",I508="",D508=""),0,SUMIFS($Q$14:Q507,$G$14:G507,G508,$I$14:I507,I508,$D$14:D507,"&gt;="&amp;DATE(IF(MONTH(D508)&gt;=4,YEAR(D508),YEAR(D508)-1),4,1),$D$14:D507,"&lt;"&amp;DATE(IF(MONTH(D508)&gt;=4,YEAR(D508)+1,YEAR(D508)),4,1))))</f>
        <v>0</v>
      </c>
      <c r="S508" s="42">
        <f t="shared" si="97"/>
        <v>0</v>
      </c>
      <c r="T508" s="42">
        <f>IFERROR(VLOOKUP(I508,'Section Master'!$A$14:$J$100,6,FALSE()),0)</f>
        <v>0</v>
      </c>
      <c r="U508" s="42">
        <f>IFERROR(VLOOKUP(I508,'Section Master'!$A$14:$J$100,7,FALSE()),0)</f>
        <v>0</v>
      </c>
      <c r="V508" s="38" t="str">
        <f>IF(I508="","",IFERROR(IF(VLOOKUP(I508,'Section Master'!$A$14:$J$100,8,FALSE())="Excess over aggregate",IF(S508&gt;U508,"Threshold exceeded","Below threshold"),IF(VLOOKUP(I508,'Section Master'!$A$14:$J$100,8,FALSE())="Single or aggregate gate",IF(OR(Q508&gt;T508,S508&gt;U508),"Threshold exceeded","Below threshold"),IF(VLOOKUP(I508,'Section Master'!$A$14:$J$100,8,FALSE())="Aggregate gate",IF(S508&gt;U508,"Threshold exceeded","Below threshold"),IF(VLOOKUP(I508,'Section Master'!$A$14:$J$100,8,FALSE())="No threshold","Applicable","Manual review")))),"Manual review"))</f>
        <v/>
      </c>
      <c r="W508" s="43">
        <f>IFERROR(VLOOKUP(I508,'Section Master'!$A$14:$J$100,5,FALSE()),0)</f>
        <v>0</v>
      </c>
      <c r="X508" s="44"/>
      <c r="Y508" s="42" t="str">
        <f>IF(I508="","",IF(V508="Below threshold",0,ROUND(IF(IFERROR(VLOOKUP(I508,'Section Master'!$A$14:$J$100,8,FALSE()),"")="Excess over aggregate",MAX(0,S508-MAX(U508,R508)),Q508)*IF(X508&lt;&gt;"",X508,W508),0)))</f>
        <v/>
      </c>
      <c r="Z508" s="39"/>
      <c r="AA508" s="40" t="str">
        <f t="shared" si="98"/>
        <v/>
      </c>
      <c r="AB508" s="39"/>
      <c r="AC508" s="42">
        <f t="shared" si="99"/>
        <v>0</v>
      </c>
      <c r="AD508" s="42">
        <f t="shared" si="100"/>
        <v>0</v>
      </c>
      <c r="AE508" s="42">
        <f t="shared" si="101"/>
        <v>0</v>
      </c>
      <c r="AF508" s="37"/>
      <c r="AG508" s="38" t="str">
        <f t="shared" si="102"/>
        <v/>
      </c>
      <c r="AH508" s="38" t="str">
        <f t="shared" si="103"/>
        <v/>
      </c>
      <c r="AI508" s="37"/>
    </row>
    <row r="509" spans="1:35" ht="14.25" customHeight="1" x14ac:dyDescent="0.25">
      <c r="A509" s="31" t="str">
        <f t="shared" si="91"/>
        <v/>
      </c>
      <c r="B509" s="39"/>
      <c r="C509" s="39"/>
      <c r="D509" s="45" t="str">
        <f t="shared" si="92"/>
        <v/>
      </c>
      <c r="E509" s="31" t="str">
        <f t="shared" si="93"/>
        <v/>
      </c>
      <c r="F509" s="31" t="str">
        <f t="shared" si="94"/>
        <v/>
      </c>
      <c r="G509" s="37"/>
      <c r="H509" s="31" t="str">
        <f>IFERROR(VLOOKUP(G509,'Vendor Master'!$A$14:$I$213,2,FALSE()),"")</f>
        <v/>
      </c>
      <c r="I509" s="37"/>
      <c r="J509" s="41"/>
      <c r="K509" s="41"/>
      <c r="L509" s="41"/>
      <c r="M509" s="33">
        <f t="shared" si="95"/>
        <v>0</v>
      </c>
      <c r="N509" s="37"/>
      <c r="O509" s="37" t="s">
        <v>370</v>
      </c>
      <c r="P509" s="41"/>
      <c r="Q509" s="33">
        <f t="shared" si="96"/>
        <v>0</v>
      </c>
      <c r="R509" s="33">
        <f>IF(ROW()=14,0,IF(OR(G509="",I509="",D509=""),0,SUMIFS($Q$14:Q508,$G$14:G508,G509,$I$14:I508,I509,$D$14:D508,"&gt;="&amp;DATE(IF(MONTH(D509)&gt;=4,YEAR(D509),YEAR(D509)-1),4,1),$D$14:D508,"&lt;"&amp;DATE(IF(MONTH(D509)&gt;=4,YEAR(D509)+1,YEAR(D509)),4,1))))</f>
        <v>0</v>
      </c>
      <c r="S509" s="33">
        <f t="shared" si="97"/>
        <v>0</v>
      </c>
      <c r="T509" s="33">
        <f>IFERROR(VLOOKUP(I509,'Section Master'!$A$14:$J$100,6,FALSE()),0)</f>
        <v>0</v>
      </c>
      <c r="U509" s="33">
        <f>IFERROR(VLOOKUP(I509,'Section Master'!$A$14:$J$100,7,FALSE()),0)</f>
        <v>0</v>
      </c>
      <c r="V509" s="31" t="str">
        <f>IF(I509="","",IFERROR(IF(VLOOKUP(I509,'Section Master'!$A$14:$J$100,8,FALSE())="Excess over aggregate",IF(S509&gt;U509,"Threshold exceeded","Below threshold"),IF(VLOOKUP(I509,'Section Master'!$A$14:$J$100,8,FALSE())="Single or aggregate gate",IF(OR(Q509&gt;T509,S509&gt;U509),"Threshold exceeded","Below threshold"),IF(VLOOKUP(I509,'Section Master'!$A$14:$J$100,8,FALSE())="Aggregate gate",IF(S509&gt;U509,"Threshold exceeded","Below threshold"),IF(VLOOKUP(I509,'Section Master'!$A$14:$J$100,8,FALSE())="No threshold","Applicable","Manual review")))),"Manual review"))</f>
        <v/>
      </c>
      <c r="W509" s="46">
        <f>IFERROR(VLOOKUP(I509,'Section Master'!$A$14:$J$100,5,FALSE()),0)</f>
        <v>0</v>
      </c>
      <c r="X509" s="44"/>
      <c r="Y509" s="33" t="str">
        <f>IF(I509="","",IF(V509="Below threshold",0,ROUND(IF(IFERROR(VLOOKUP(I509,'Section Master'!$A$14:$J$100,8,FALSE()),"")="Excess over aggregate",MAX(0,S509-MAX(U509,R509)),Q509)*IF(X509&lt;&gt;"",X509,W509),0)))</f>
        <v/>
      </c>
      <c r="Z509" s="39"/>
      <c r="AA509" s="45" t="str">
        <f t="shared" si="98"/>
        <v/>
      </c>
      <c r="AB509" s="39"/>
      <c r="AC509" s="33">
        <f t="shared" si="99"/>
        <v>0</v>
      </c>
      <c r="AD509" s="33">
        <f t="shared" si="100"/>
        <v>0</v>
      </c>
      <c r="AE509" s="33">
        <f t="shared" si="101"/>
        <v>0</v>
      </c>
      <c r="AF509" s="37"/>
      <c r="AG509" s="31" t="str">
        <f t="shared" si="102"/>
        <v/>
      </c>
      <c r="AH509" s="31" t="str">
        <f t="shared" si="103"/>
        <v/>
      </c>
      <c r="AI509" s="37"/>
    </row>
    <row r="510" spans="1:35" ht="14.25" customHeight="1" x14ac:dyDescent="0.25">
      <c r="A510" s="38" t="str">
        <f t="shared" si="91"/>
        <v/>
      </c>
      <c r="B510" s="39"/>
      <c r="C510" s="39"/>
      <c r="D510" s="40" t="str">
        <f t="shared" si="92"/>
        <v/>
      </c>
      <c r="E510" s="38" t="str">
        <f t="shared" si="93"/>
        <v/>
      </c>
      <c r="F510" s="38" t="str">
        <f t="shared" si="94"/>
        <v/>
      </c>
      <c r="G510" s="37"/>
      <c r="H510" s="38" t="str">
        <f>IFERROR(VLOOKUP(G510,'Vendor Master'!$A$14:$I$213,2,FALSE()),"")</f>
        <v/>
      </c>
      <c r="I510" s="37"/>
      <c r="J510" s="41"/>
      <c r="K510" s="41"/>
      <c r="L510" s="41"/>
      <c r="M510" s="42">
        <f t="shared" si="95"/>
        <v>0</v>
      </c>
      <c r="N510" s="37"/>
      <c r="O510" s="37" t="s">
        <v>370</v>
      </c>
      <c r="P510" s="41"/>
      <c r="Q510" s="42">
        <f t="shared" si="96"/>
        <v>0</v>
      </c>
      <c r="R510" s="42">
        <f>IF(ROW()=14,0,IF(OR(G510="",I510="",D510=""),0,SUMIFS($Q$14:Q509,$G$14:G509,G510,$I$14:I509,I510,$D$14:D509,"&gt;="&amp;DATE(IF(MONTH(D510)&gt;=4,YEAR(D510),YEAR(D510)-1),4,1),$D$14:D509,"&lt;"&amp;DATE(IF(MONTH(D510)&gt;=4,YEAR(D510)+1,YEAR(D510)),4,1))))</f>
        <v>0</v>
      </c>
      <c r="S510" s="42">
        <f t="shared" si="97"/>
        <v>0</v>
      </c>
      <c r="T510" s="42">
        <f>IFERROR(VLOOKUP(I510,'Section Master'!$A$14:$J$100,6,FALSE()),0)</f>
        <v>0</v>
      </c>
      <c r="U510" s="42">
        <f>IFERROR(VLOOKUP(I510,'Section Master'!$A$14:$J$100,7,FALSE()),0)</f>
        <v>0</v>
      </c>
      <c r="V510" s="38" t="str">
        <f>IF(I510="","",IFERROR(IF(VLOOKUP(I510,'Section Master'!$A$14:$J$100,8,FALSE())="Excess over aggregate",IF(S510&gt;U510,"Threshold exceeded","Below threshold"),IF(VLOOKUP(I510,'Section Master'!$A$14:$J$100,8,FALSE())="Single or aggregate gate",IF(OR(Q510&gt;T510,S510&gt;U510),"Threshold exceeded","Below threshold"),IF(VLOOKUP(I510,'Section Master'!$A$14:$J$100,8,FALSE())="Aggregate gate",IF(S510&gt;U510,"Threshold exceeded","Below threshold"),IF(VLOOKUP(I510,'Section Master'!$A$14:$J$100,8,FALSE())="No threshold","Applicable","Manual review")))),"Manual review"))</f>
        <v/>
      </c>
      <c r="W510" s="43">
        <f>IFERROR(VLOOKUP(I510,'Section Master'!$A$14:$J$100,5,FALSE()),0)</f>
        <v>0</v>
      </c>
      <c r="X510" s="44"/>
      <c r="Y510" s="42" t="str">
        <f>IF(I510="","",IF(V510="Below threshold",0,ROUND(IF(IFERROR(VLOOKUP(I510,'Section Master'!$A$14:$J$100,8,FALSE()),"")="Excess over aggregate",MAX(0,S510-MAX(U510,R510)),Q510)*IF(X510&lt;&gt;"",X510,W510),0)))</f>
        <v/>
      </c>
      <c r="Z510" s="39"/>
      <c r="AA510" s="40" t="str">
        <f t="shared" si="98"/>
        <v/>
      </c>
      <c r="AB510" s="39"/>
      <c r="AC510" s="42">
        <f t="shared" si="99"/>
        <v>0</v>
      </c>
      <c r="AD510" s="42">
        <f t="shared" si="100"/>
        <v>0</v>
      </c>
      <c r="AE510" s="42">
        <f t="shared" si="101"/>
        <v>0</v>
      </c>
      <c r="AF510" s="37"/>
      <c r="AG510" s="38" t="str">
        <f t="shared" si="102"/>
        <v/>
      </c>
      <c r="AH510" s="38" t="str">
        <f t="shared" si="103"/>
        <v/>
      </c>
      <c r="AI510" s="37"/>
    </row>
    <row r="511" spans="1:35" ht="14.25" customHeight="1" x14ac:dyDescent="0.25">
      <c r="A511" s="31" t="str">
        <f t="shared" si="91"/>
        <v/>
      </c>
      <c r="B511" s="39"/>
      <c r="C511" s="39"/>
      <c r="D511" s="45" t="str">
        <f t="shared" si="92"/>
        <v/>
      </c>
      <c r="E511" s="31" t="str">
        <f t="shared" si="93"/>
        <v/>
      </c>
      <c r="F511" s="31" t="str">
        <f t="shared" si="94"/>
        <v/>
      </c>
      <c r="G511" s="37"/>
      <c r="H511" s="31" t="str">
        <f>IFERROR(VLOOKUP(G511,'Vendor Master'!$A$14:$I$213,2,FALSE()),"")</f>
        <v/>
      </c>
      <c r="I511" s="37"/>
      <c r="J511" s="41"/>
      <c r="K511" s="41"/>
      <c r="L511" s="41"/>
      <c r="M511" s="33">
        <f t="shared" si="95"/>
        <v>0</v>
      </c>
      <c r="N511" s="37"/>
      <c r="O511" s="37" t="s">
        <v>370</v>
      </c>
      <c r="P511" s="41"/>
      <c r="Q511" s="33">
        <f t="shared" si="96"/>
        <v>0</v>
      </c>
      <c r="R511" s="33">
        <f>IF(ROW()=14,0,IF(OR(G511="",I511="",D511=""),0,SUMIFS($Q$14:Q510,$G$14:G510,G511,$I$14:I510,I511,$D$14:D510,"&gt;="&amp;DATE(IF(MONTH(D511)&gt;=4,YEAR(D511),YEAR(D511)-1),4,1),$D$14:D510,"&lt;"&amp;DATE(IF(MONTH(D511)&gt;=4,YEAR(D511)+1,YEAR(D511)),4,1))))</f>
        <v>0</v>
      </c>
      <c r="S511" s="33">
        <f t="shared" si="97"/>
        <v>0</v>
      </c>
      <c r="T511" s="33">
        <f>IFERROR(VLOOKUP(I511,'Section Master'!$A$14:$J$100,6,FALSE()),0)</f>
        <v>0</v>
      </c>
      <c r="U511" s="33">
        <f>IFERROR(VLOOKUP(I511,'Section Master'!$A$14:$J$100,7,FALSE()),0)</f>
        <v>0</v>
      </c>
      <c r="V511" s="31" t="str">
        <f>IF(I511="","",IFERROR(IF(VLOOKUP(I511,'Section Master'!$A$14:$J$100,8,FALSE())="Excess over aggregate",IF(S511&gt;U511,"Threshold exceeded","Below threshold"),IF(VLOOKUP(I511,'Section Master'!$A$14:$J$100,8,FALSE())="Single or aggregate gate",IF(OR(Q511&gt;T511,S511&gt;U511),"Threshold exceeded","Below threshold"),IF(VLOOKUP(I511,'Section Master'!$A$14:$J$100,8,FALSE())="Aggregate gate",IF(S511&gt;U511,"Threshold exceeded","Below threshold"),IF(VLOOKUP(I511,'Section Master'!$A$14:$J$100,8,FALSE())="No threshold","Applicable","Manual review")))),"Manual review"))</f>
        <v/>
      </c>
      <c r="W511" s="46">
        <f>IFERROR(VLOOKUP(I511,'Section Master'!$A$14:$J$100,5,FALSE()),0)</f>
        <v>0</v>
      </c>
      <c r="X511" s="44"/>
      <c r="Y511" s="33" t="str">
        <f>IF(I511="","",IF(V511="Below threshold",0,ROUND(IF(IFERROR(VLOOKUP(I511,'Section Master'!$A$14:$J$100,8,FALSE()),"")="Excess over aggregate",MAX(0,S511-MAX(U511,R511)),Q511)*IF(X511&lt;&gt;"",X511,W511),0)))</f>
        <v/>
      </c>
      <c r="Z511" s="39"/>
      <c r="AA511" s="45" t="str">
        <f t="shared" si="98"/>
        <v/>
      </c>
      <c r="AB511" s="39"/>
      <c r="AC511" s="33">
        <f t="shared" si="99"/>
        <v>0</v>
      </c>
      <c r="AD511" s="33">
        <f t="shared" si="100"/>
        <v>0</v>
      </c>
      <c r="AE511" s="33">
        <f t="shared" si="101"/>
        <v>0</v>
      </c>
      <c r="AF511" s="37"/>
      <c r="AG511" s="31" t="str">
        <f t="shared" si="102"/>
        <v/>
      </c>
      <c r="AH511" s="31" t="str">
        <f t="shared" si="103"/>
        <v/>
      </c>
      <c r="AI511" s="37"/>
    </row>
    <row r="512" spans="1:35" ht="14.25" customHeight="1" x14ac:dyDescent="0.25">
      <c r="A512" s="38" t="str">
        <f t="shared" si="91"/>
        <v/>
      </c>
      <c r="B512" s="39"/>
      <c r="C512" s="39"/>
      <c r="D512" s="40" t="str">
        <f t="shared" si="92"/>
        <v/>
      </c>
      <c r="E512" s="38" t="str">
        <f t="shared" si="93"/>
        <v/>
      </c>
      <c r="F512" s="38" t="str">
        <f t="shared" si="94"/>
        <v/>
      </c>
      <c r="G512" s="37"/>
      <c r="H512" s="38" t="str">
        <f>IFERROR(VLOOKUP(G512,'Vendor Master'!$A$14:$I$213,2,FALSE()),"")</f>
        <v/>
      </c>
      <c r="I512" s="37"/>
      <c r="J512" s="41"/>
      <c r="K512" s="41"/>
      <c r="L512" s="41"/>
      <c r="M512" s="42">
        <f t="shared" si="95"/>
        <v>0</v>
      </c>
      <c r="N512" s="37"/>
      <c r="O512" s="37" t="s">
        <v>370</v>
      </c>
      <c r="P512" s="41"/>
      <c r="Q512" s="42">
        <f t="shared" si="96"/>
        <v>0</v>
      </c>
      <c r="R512" s="42">
        <f>IF(ROW()=14,0,IF(OR(G512="",I512="",D512=""),0,SUMIFS($Q$14:Q511,$G$14:G511,G512,$I$14:I511,I512,$D$14:D511,"&gt;="&amp;DATE(IF(MONTH(D512)&gt;=4,YEAR(D512),YEAR(D512)-1),4,1),$D$14:D511,"&lt;"&amp;DATE(IF(MONTH(D512)&gt;=4,YEAR(D512)+1,YEAR(D512)),4,1))))</f>
        <v>0</v>
      </c>
      <c r="S512" s="42">
        <f t="shared" si="97"/>
        <v>0</v>
      </c>
      <c r="T512" s="42">
        <f>IFERROR(VLOOKUP(I512,'Section Master'!$A$14:$J$100,6,FALSE()),0)</f>
        <v>0</v>
      </c>
      <c r="U512" s="42">
        <f>IFERROR(VLOOKUP(I512,'Section Master'!$A$14:$J$100,7,FALSE()),0)</f>
        <v>0</v>
      </c>
      <c r="V512" s="38" t="str">
        <f>IF(I512="","",IFERROR(IF(VLOOKUP(I512,'Section Master'!$A$14:$J$100,8,FALSE())="Excess over aggregate",IF(S512&gt;U512,"Threshold exceeded","Below threshold"),IF(VLOOKUP(I512,'Section Master'!$A$14:$J$100,8,FALSE())="Single or aggregate gate",IF(OR(Q512&gt;T512,S512&gt;U512),"Threshold exceeded","Below threshold"),IF(VLOOKUP(I512,'Section Master'!$A$14:$J$100,8,FALSE())="Aggregate gate",IF(S512&gt;U512,"Threshold exceeded","Below threshold"),IF(VLOOKUP(I512,'Section Master'!$A$14:$J$100,8,FALSE())="No threshold","Applicable","Manual review")))),"Manual review"))</f>
        <v/>
      </c>
      <c r="W512" s="43">
        <f>IFERROR(VLOOKUP(I512,'Section Master'!$A$14:$J$100,5,FALSE()),0)</f>
        <v>0</v>
      </c>
      <c r="X512" s="44"/>
      <c r="Y512" s="42" t="str">
        <f>IF(I512="","",IF(V512="Below threshold",0,ROUND(IF(IFERROR(VLOOKUP(I512,'Section Master'!$A$14:$J$100,8,FALSE()),"")="Excess over aggregate",MAX(0,S512-MAX(U512,R512)),Q512)*IF(X512&lt;&gt;"",X512,W512),0)))</f>
        <v/>
      </c>
      <c r="Z512" s="39"/>
      <c r="AA512" s="40" t="str">
        <f t="shared" si="98"/>
        <v/>
      </c>
      <c r="AB512" s="39"/>
      <c r="AC512" s="42">
        <f t="shared" si="99"/>
        <v>0</v>
      </c>
      <c r="AD512" s="42">
        <f t="shared" si="100"/>
        <v>0</v>
      </c>
      <c r="AE512" s="42">
        <f t="shared" si="101"/>
        <v>0</v>
      </c>
      <c r="AF512" s="37"/>
      <c r="AG512" s="38" t="str">
        <f t="shared" si="102"/>
        <v/>
      </c>
      <c r="AH512" s="38" t="str">
        <f t="shared" si="103"/>
        <v/>
      </c>
      <c r="AI512" s="37"/>
    </row>
    <row r="513" spans="1:35" ht="14.25" customHeight="1" x14ac:dyDescent="0.25">
      <c r="A513" s="31" t="str">
        <f t="shared" si="91"/>
        <v/>
      </c>
      <c r="B513" s="39"/>
      <c r="C513" s="39"/>
      <c r="D513" s="45" t="str">
        <f t="shared" si="92"/>
        <v/>
      </c>
      <c r="E513" s="31" t="str">
        <f t="shared" si="93"/>
        <v/>
      </c>
      <c r="F513" s="31" t="str">
        <f t="shared" si="94"/>
        <v/>
      </c>
      <c r="G513" s="37"/>
      <c r="H513" s="31" t="str">
        <f>IFERROR(VLOOKUP(G513,'Vendor Master'!$A$14:$I$213,2,FALSE()),"")</f>
        <v/>
      </c>
      <c r="I513" s="37"/>
      <c r="J513" s="41"/>
      <c r="K513" s="41"/>
      <c r="L513" s="41"/>
      <c r="M513" s="33">
        <f t="shared" si="95"/>
        <v>0</v>
      </c>
      <c r="N513" s="37"/>
      <c r="O513" s="37" t="s">
        <v>370</v>
      </c>
      <c r="P513" s="41"/>
      <c r="Q513" s="33">
        <f t="shared" si="96"/>
        <v>0</v>
      </c>
      <c r="R513" s="33">
        <f>IF(ROW()=14,0,IF(OR(G513="",I513="",D513=""),0,SUMIFS($Q$14:Q512,$G$14:G512,G513,$I$14:I512,I513,$D$14:D512,"&gt;="&amp;DATE(IF(MONTH(D513)&gt;=4,YEAR(D513),YEAR(D513)-1),4,1),$D$14:D512,"&lt;"&amp;DATE(IF(MONTH(D513)&gt;=4,YEAR(D513)+1,YEAR(D513)),4,1))))</f>
        <v>0</v>
      </c>
      <c r="S513" s="33">
        <f t="shared" si="97"/>
        <v>0</v>
      </c>
      <c r="T513" s="33">
        <f>IFERROR(VLOOKUP(I513,'Section Master'!$A$14:$J$100,6,FALSE()),0)</f>
        <v>0</v>
      </c>
      <c r="U513" s="33">
        <f>IFERROR(VLOOKUP(I513,'Section Master'!$A$14:$J$100,7,FALSE()),0)</f>
        <v>0</v>
      </c>
      <c r="V513" s="31" t="str">
        <f>IF(I513="","",IFERROR(IF(VLOOKUP(I513,'Section Master'!$A$14:$J$100,8,FALSE())="Excess over aggregate",IF(S513&gt;U513,"Threshold exceeded","Below threshold"),IF(VLOOKUP(I513,'Section Master'!$A$14:$J$100,8,FALSE())="Single or aggregate gate",IF(OR(Q513&gt;T513,S513&gt;U513),"Threshold exceeded","Below threshold"),IF(VLOOKUP(I513,'Section Master'!$A$14:$J$100,8,FALSE())="Aggregate gate",IF(S513&gt;U513,"Threshold exceeded","Below threshold"),IF(VLOOKUP(I513,'Section Master'!$A$14:$J$100,8,FALSE())="No threshold","Applicable","Manual review")))),"Manual review"))</f>
        <v/>
      </c>
      <c r="W513" s="46">
        <f>IFERROR(VLOOKUP(I513,'Section Master'!$A$14:$J$100,5,FALSE()),0)</f>
        <v>0</v>
      </c>
      <c r="X513" s="44"/>
      <c r="Y513" s="33" t="str">
        <f>IF(I513="","",IF(V513="Below threshold",0,ROUND(IF(IFERROR(VLOOKUP(I513,'Section Master'!$A$14:$J$100,8,FALSE()),"")="Excess over aggregate",MAX(0,S513-MAX(U513,R513)),Q513)*IF(X513&lt;&gt;"",X513,W513),0)))</f>
        <v/>
      </c>
      <c r="Z513" s="39"/>
      <c r="AA513" s="45" t="str">
        <f t="shared" si="98"/>
        <v/>
      </c>
      <c r="AB513" s="39"/>
      <c r="AC513" s="33">
        <f t="shared" si="99"/>
        <v>0</v>
      </c>
      <c r="AD513" s="33">
        <f t="shared" si="100"/>
        <v>0</v>
      </c>
      <c r="AE513" s="33">
        <f t="shared" si="101"/>
        <v>0</v>
      </c>
      <c r="AF513" s="37"/>
      <c r="AG513" s="31" t="str">
        <f t="shared" si="102"/>
        <v/>
      </c>
      <c r="AH513" s="31" t="str">
        <f t="shared" si="103"/>
        <v/>
      </c>
      <c r="AI513" s="37"/>
    </row>
    <row r="514" spans="1:35" ht="14.25" customHeight="1" x14ac:dyDescent="0.25">
      <c r="A514" s="47"/>
      <c r="B514" s="47"/>
      <c r="C514" s="47"/>
      <c r="D514" s="47"/>
      <c r="E514" s="47"/>
      <c r="F514" s="47"/>
      <c r="G514" s="47"/>
      <c r="H514" s="47"/>
      <c r="I514" s="47"/>
      <c r="J514" s="47"/>
      <c r="K514" s="47"/>
      <c r="L514" s="47"/>
      <c r="M514" s="47"/>
      <c r="N514" s="47"/>
      <c r="O514" s="47"/>
      <c r="P514" s="47"/>
      <c r="Q514" s="47"/>
      <c r="R514" s="47"/>
      <c r="S514" s="47"/>
      <c r="T514" s="47">
        <f>IFERROR(VLOOKUP(I514,'Section Master'!$A$14:$J$100,6,FALSE()),0)</f>
        <v>0</v>
      </c>
      <c r="U514" s="47">
        <f>IFERROR(VLOOKUP(I514,'Section Master'!$A$14:$J$100,7,FALSE()),0)</f>
        <v>0</v>
      </c>
      <c r="V514" s="47" t="str">
        <f>IF(I514="","",IFERROR(IF(VLOOKUP(I514,'Section Master'!$A$14:$J$100,8,FALSE())="Excess over aggregate",IF(S514&gt;U514,"Threshold exceeded","Below threshold"),IF(VLOOKUP(I514,'Section Master'!$A$14:$J$100,8,FALSE())="Single or aggregate gate",IF(OR(Q514&gt;T514,S514&gt;U514),"Threshold exceeded","Below threshold"),IF(VLOOKUP(I514,'Section Master'!$A$14:$J$100,8,FALSE())="Aggregate gate",IF(S514&gt;U514,"Threshold exceeded","Below threshold"),IF(VLOOKUP(I514,'Section Master'!$A$14:$J$100,8,FALSE())="No threshold","Applicable","Manual review")))),"Manual review"))</f>
        <v/>
      </c>
      <c r="W514" s="47">
        <f>IFERROR(VLOOKUP(I514,'Section Master'!$A$14:$J$100,5,FALSE()),0)</f>
        <v>0</v>
      </c>
      <c r="X514" s="47"/>
      <c r="Y514" s="47" t="str">
        <f>IF(I514="","",IF(V514="Below threshold",0,ROUND(IF(IFERROR(VLOOKUP(I514,'Section Master'!$A$14:$J$100,8,FALSE()),"")="Excess over aggregate",MAX(0,S514-MAX(U514,R514)),Q514)*IF(X514&lt;&gt;"",X514,W514),0)))</f>
        <v/>
      </c>
      <c r="Z514" s="47"/>
      <c r="AA514" s="47"/>
      <c r="AB514" s="47"/>
      <c r="AC514" s="47"/>
      <c r="AD514" s="47"/>
      <c r="AE514" s="47"/>
      <c r="AF514" s="47"/>
      <c r="AG514" s="47"/>
      <c r="AH514" s="47"/>
      <c r="AI514" s="47"/>
    </row>
    <row r="515" spans="1:35" ht="14.25" customHeight="1" x14ac:dyDescent="0.25">
      <c r="A515" s="48"/>
      <c r="B515" s="48"/>
      <c r="C515" s="48"/>
      <c r="D515" s="48"/>
      <c r="E515" s="48"/>
      <c r="F515" s="48"/>
      <c r="G515" s="48"/>
      <c r="H515" s="48"/>
      <c r="I515" s="48"/>
      <c r="J515" s="48"/>
      <c r="K515" s="48"/>
      <c r="L515" s="48"/>
      <c r="M515" s="48"/>
      <c r="N515" s="48"/>
      <c r="O515" s="48"/>
      <c r="P515" s="48"/>
      <c r="Q515" s="48"/>
      <c r="R515" s="48"/>
      <c r="S515" s="48"/>
      <c r="T515" s="48">
        <f>IFERROR(VLOOKUP(I515,'Section Master'!$A$14:$J$100,6,FALSE()),0)</f>
        <v>0</v>
      </c>
      <c r="U515" s="48">
        <f>IFERROR(VLOOKUP(I515,'Section Master'!$A$14:$J$100,7,FALSE()),0)</f>
        <v>0</v>
      </c>
      <c r="V515" s="48" t="str">
        <f>IF(I515="","",IFERROR(IF(VLOOKUP(I515,'Section Master'!$A$14:$J$100,8,FALSE())="Excess over aggregate",IF(S515&gt;U515,"Threshold exceeded","Below threshold"),IF(VLOOKUP(I515,'Section Master'!$A$14:$J$100,8,FALSE())="Single or aggregate gate",IF(OR(Q515&gt;T515,S515&gt;U515),"Threshold exceeded","Below threshold"),IF(VLOOKUP(I515,'Section Master'!$A$14:$J$100,8,FALSE())="Aggregate gate",IF(S515&gt;U515,"Threshold exceeded","Below threshold"),IF(VLOOKUP(I515,'Section Master'!$A$14:$J$100,8,FALSE())="No threshold","Applicable","Manual review")))),"Manual review"))</f>
        <v/>
      </c>
      <c r="W515" s="48">
        <f>IFERROR(VLOOKUP(I515,'Section Master'!$A$14:$J$100,5,FALSE()),0)</f>
        <v>0</v>
      </c>
      <c r="X515" s="48"/>
      <c r="Y515" s="48" t="str">
        <f>IF(I515="","",IF(V515="Below threshold",0,ROUND(IF(IFERROR(VLOOKUP(I515,'Section Master'!$A$14:$J$100,8,FALSE()),"")="Excess over aggregate",MAX(0,S515-MAX(U515,R515)),Q515)*IF(X515&lt;&gt;"",X515,W515),0)))</f>
        <v/>
      </c>
      <c r="Z515" s="48"/>
      <c r="AA515" s="48"/>
      <c r="AB515" s="48"/>
      <c r="AC515" s="48"/>
      <c r="AD515" s="48"/>
      <c r="AE515" s="48"/>
      <c r="AF515" s="48"/>
      <c r="AG515" s="48"/>
      <c r="AH515" s="48"/>
      <c r="AI515" s="48"/>
    </row>
    <row r="516" spans="1:35" ht="14.25" customHeight="1" x14ac:dyDescent="0.25">
      <c r="A516" s="58" t="s">
        <v>371</v>
      </c>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c r="AA516" s="58"/>
      <c r="AB516" s="58"/>
      <c r="AC516" s="58"/>
      <c r="AD516" s="58"/>
      <c r="AE516" s="58"/>
      <c r="AF516" s="58"/>
      <c r="AG516" s="58"/>
      <c r="AH516" s="58"/>
      <c r="AI516" s="58"/>
    </row>
    <row r="517" spans="1:35" ht="14.25" customHeight="1" x14ac:dyDescent="0.25">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c r="AA517" s="58"/>
      <c r="AB517" s="58"/>
      <c r="AC517" s="58"/>
      <c r="AD517" s="58"/>
      <c r="AE517" s="58"/>
      <c r="AF517" s="58"/>
      <c r="AG517" s="58"/>
      <c r="AH517" s="58"/>
      <c r="AI517" s="58"/>
    </row>
    <row r="518" spans="1:35" ht="14.25" customHeight="1" x14ac:dyDescent="0.25">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c r="AA518" s="58"/>
      <c r="AB518" s="58"/>
      <c r="AC518" s="58"/>
      <c r="AD518" s="58"/>
      <c r="AE518" s="58"/>
      <c r="AF518" s="58"/>
      <c r="AG518" s="58"/>
      <c r="AH518" s="58"/>
      <c r="AI518" s="58"/>
    </row>
  </sheetData>
  <autoFilter ref="A13:AI513" xr:uid="{00000000-0009-0000-0000-000004000000}"/>
  <mergeCells count="6">
    <mergeCell ref="A516:AI518"/>
    <mergeCell ref="A2:AI3"/>
    <mergeCell ref="A4:AI4"/>
    <mergeCell ref="A6:AI8"/>
    <mergeCell ref="A9:AI9"/>
    <mergeCell ref="A11:AI11"/>
  </mergeCells>
  <conditionalFormatting sqref="V14:V513">
    <cfRule type="expression" dxfId="4" priority="4">
      <formula>$V14="Below threshold"</formula>
    </cfRule>
    <cfRule type="expression" dxfId="3" priority="5">
      <formula>$V14="Threshold exceeded"</formula>
    </cfRule>
  </conditionalFormatting>
  <conditionalFormatting sqref="AG14:AG513">
    <cfRule type="expression" dxfId="2" priority="2">
      <formula>$AG14="Deposited late"</formula>
    </cfRule>
    <cfRule type="expression" dxfId="1" priority="3">
      <formula>$AG14="Outstanding"</formula>
    </cfRule>
  </conditionalFormatting>
  <dataValidations count="2">
    <dataValidation type="list" sqref="N14:N513" xr:uid="{00000000-0002-0000-0400-000000000000}">
      <formula1>"Yes,No"</formula1>
      <formula2>0</formula2>
    </dataValidation>
    <dataValidation type="list" sqref="O14:O513" xr:uid="{00000000-0002-0000-0400-000001000000}">
      <formula1>"Basic,Gross,Manual"</formula1>
      <formula2>0</formula2>
    </dataValidation>
  </dataValidation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errorTitle="Invalid TDS Category" error="Please select a valid TDS Category from the dropdown — it must match Section Master exactly." promptTitle="TDS Category" prompt="Select the applicable TDS Category from the list (matches Section Master)." xr:uid="{00000000-0002-0000-0400-000002000000}">
          <x14:formula1>
            <xm:f>'Section Master'!$A$14:$A$100</xm:f>
          </x14:formula1>
          <x14:formula2>
            <xm:f>0</xm:f>
          </x14:formula2>
          <xm:sqref>I14:I513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0257A"/>
    <pageSetUpPr fitToPage="1"/>
  </sheetPr>
  <dimension ref="A2:H27"/>
  <sheetViews>
    <sheetView showGridLines="0" zoomScale="90" zoomScaleNormal="90" workbookViewId="0">
      <selection sqref="A1:XFD1048576"/>
    </sheetView>
  </sheetViews>
  <sheetFormatPr defaultColWidth="8.7109375" defaultRowHeight="15" x14ac:dyDescent="0.25"/>
  <cols>
    <col min="1" max="1" width="18" style="62" customWidth="1"/>
    <col min="2" max="8" width="20" style="62" customWidth="1"/>
    <col min="9" max="16384" width="8.7109375" style="62"/>
  </cols>
  <sheetData>
    <row r="2" spans="1:8" ht="30" customHeight="1" x14ac:dyDescent="0.25">
      <c r="A2" s="12" t="s">
        <v>0</v>
      </c>
      <c r="B2" s="12"/>
      <c r="C2" s="12"/>
      <c r="D2" s="12"/>
      <c r="E2" s="12"/>
      <c r="F2" s="12"/>
      <c r="G2" s="12"/>
      <c r="H2" s="12"/>
    </row>
    <row r="3" spans="1:8" ht="30" customHeight="1" x14ac:dyDescent="0.25">
      <c r="A3" s="12"/>
      <c r="B3" s="12"/>
      <c r="C3" s="12"/>
      <c r="D3" s="12"/>
      <c r="E3" s="12"/>
      <c r="F3" s="12"/>
      <c r="G3" s="12"/>
      <c r="H3" s="12"/>
    </row>
    <row r="4" spans="1:8" ht="21.75" customHeight="1" x14ac:dyDescent="0.25">
      <c r="A4" s="11" t="s">
        <v>1</v>
      </c>
      <c r="B4" s="11"/>
      <c r="C4" s="11"/>
      <c r="D4" s="11"/>
      <c r="E4" s="11"/>
      <c r="F4" s="11"/>
      <c r="G4" s="11"/>
      <c r="H4" s="11"/>
    </row>
    <row r="6" spans="1:8" ht="33.75" customHeight="1" x14ac:dyDescent="0.25">
      <c r="A6" s="10" t="s">
        <v>372</v>
      </c>
      <c r="B6" s="10"/>
      <c r="C6" s="10"/>
      <c r="D6" s="10"/>
      <c r="E6" s="10"/>
      <c r="F6" s="10"/>
      <c r="G6" s="10"/>
      <c r="H6" s="10"/>
    </row>
    <row r="7" spans="1:8" ht="33.75" customHeight="1" x14ac:dyDescent="0.25">
      <c r="A7" s="10"/>
      <c r="B7" s="10"/>
      <c r="C7" s="10"/>
      <c r="D7" s="10"/>
      <c r="E7" s="10"/>
      <c r="F7" s="10"/>
      <c r="G7" s="10"/>
      <c r="H7" s="10"/>
    </row>
    <row r="8" spans="1:8" ht="33.75" customHeight="1" x14ac:dyDescent="0.25">
      <c r="A8" s="10"/>
      <c r="B8" s="10"/>
      <c r="C8" s="10"/>
      <c r="D8" s="10"/>
      <c r="E8" s="10"/>
      <c r="F8" s="10"/>
      <c r="G8" s="10"/>
      <c r="H8" s="10"/>
    </row>
    <row r="9" spans="1:8" ht="15" customHeight="1" x14ac:dyDescent="0.25">
      <c r="A9" s="9" t="s">
        <v>373</v>
      </c>
      <c r="B9" s="9"/>
      <c r="C9" s="9"/>
      <c r="D9" s="9"/>
      <c r="E9" s="9"/>
      <c r="F9" s="9"/>
      <c r="G9" s="9"/>
      <c r="H9" s="9"/>
    </row>
    <row r="11" spans="1:8" ht="25.5" customHeight="1" x14ac:dyDescent="0.25">
      <c r="A11" s="8" t="s">
        <v>374</v>
      </c>
      <c r="B11" s="8"/>
      <c r="C11" s="8"/>
      <c r="D11" s="8"/>
      <c r="E11" s="8"/>
      <c r="F11" s="8"/>
      <c r="G11" s="8"/>
      <c r="H11" s="8"/>
    </row>
    <row r="13" spans="1:8" ht="31.5" customHeight="1" x14ac:dyDescent="0.25">
      <c r="A13" s="18" t="s">
        <v>343</v>
      </c>
      <c r="B13" s="18" t="s">
        <v>353</v>
      </c>
      <c r="C13" s="18" t="s">
        <v>375</v>
      </c>
      <c r="D13" s="18" t="s">
        <v>376</v>
      </c>
      <c r="E13" s="18" t="s">
        <v>377</v>
      </c>
      <c r="F13" s="18" t="s">
        <v>378</v>
      </c>
      <c r="G13" s="18" t="s">
        <v>379</v>
      </c>
      <c r="H13" s="18" t="s">
        <v>380</v>
      </c>
    </row>
    <row r="14" spans="1:8" ht="14.25" customHeight="1" x14ac:dyDescent="0.25">
      <c r="A14" s="49" t="s">
        <v>381</v>
      </c>
      <c r="B14" s="50">
        <f>SUMIFS('TDS Working'!$Q$14:$Q$513,'TDS Working'!$E$14:$E$513,A14)</f>
        <v>4830000</v>
      </c>
      <c r="C14" s="50">
        <f>SUMIFS('TDS Working'!$Y$14:$Y$513,'TDS Working'!$E$14:$E$513,A14)</f>
        <v>6950</v>
      </c>
      <c r="D14" s="50">
        <f>SUMIFS('TDS Working'!$Y$14:$Y$513,'TDS Working'!$E$14:$E$513,A14,'TDS Working'!$AB$14:$AB$513,"&gt;0")</f>
        <v>6950</v>
      </c>
      <c r="E14" s="50">
        <f t="shared" ref="E14:E25" si="0">C14-D14</f>
        <v>0</v>
      </c>
      <c r="F14" s="50">
        <f>SUMIFS('TDS Working'!$AE$14:$AE$513,'TDS Working'!$E$14:$E$513,A14)</f>
        <v>105</v>
      </c>
      <c r="G14" s="49">
        <f>COUNTIF('TDS Working'!$E$14:$E$513,A14)</f>
        <v>5</v>
      </c>
      <c r="H14" s="49">
        <f>COUNTIFS('TDS Working'!$E$14:$E$513,A14,'TDS Working'!$AG$14:$AG$513,"Deposited late")</f>
        <v>0</v>
      </c>
    </row>
    <row r="15" spans="1:8" ht="14.25" customHeight="1" x14ac:dyDescent="0.25">
      <c r="A15" s="48" t="s">
        <v>382</v>
      </c>
      <c r="B15" s="51">
        <f>SUMIFS('TDS Working'!$Q$14:$Q$513,'TDS Working'!$E$14:$E$513,A15)</f>
        <v>278000</v>
      </c>
      <c r="C15" s="51">
        <f>SUMIFS('TDS Working'!$Y$14:$Y$513,'TDS Working'!$E$14:$E$513,A15)</f>
        <v>10400</v>
      </c>
      <c r="D15" s="51">
        <f>SUMIFS('TDS Working'!$Y$14:$Y$513,'TDS Working'!$E$14:$E$513,A15,'TDS Working'!$AB$14:$AB$513,"&gt;0")</f>
        <v>10400</v>
      </c>
      <c r="E15" s="51">
        <f t="shared" si="0"/>
        <v>0</v>
      </c>
      <c r="F15" s="51">
        <f>SUMIFS('TDS Working'!$AE$14:$AE$513,'TDS Working'!$E$14:$E$513,A15)</f>
        <v>312</v>
      </c>
      <c r="G15" s="48">
        <f>COUNTIF('TDS Working'!$E$14:$E$513,A15)</f>
        <v>4</v>
      </c>
      <c r="H15" s="48">
        <f>COUNTIFS('TDS Working'!$E$14:$E$513,A15,'TDS Working'!$AG$14:$AG$513,"Deposited late")</f>
        <v>1</v>
      </c>
    </row>
    <row r="16" spans="1:8" ht="14.25" customHeight="1" x14ac:dyDescent="0.25">
      <c r="A16" s="49" t="s">
        <v>383</v>
      </c>
      <c r="B16" s="50">
        <f>SUMIFS('TDS Working'!$Q$14:$Q$513,'TDS Working'!$E$14:$E$513,A16)</f>
        <v>5345000</v>
      </c>
      <c r="C16" s="50">
        <f>SUMIFS('TDS Working'!$Y$14:$Y$513,'TDS Working'!$E$14:$E$513,A16)</f>
        <v>104600</v>
      </c>
      <c r="D16" s="50">
        <f>SUMIFS('TDS Working'!$Y$14:$Y$513,'TDS Working'!$E$14:$E$513,A16,'TDS Working'!$AB$14:$AB$513,"&gt;0")</f>
        <v>104600</v>
      </c>
      <c r="E16" s="50">
        <f t="shared" si="0"/>
        <v>0</v>
      </c>
      <c r="F16" s="50">
        <f>SUMIFS('TDS Working'!$AE$14:$AE$513,'TDS Working'!$E$14:$E$513,A16)</f>
        <v>3129</v>
      </c>
      <c r="G16" s="49">
        <f>COUNTIF('TDS Working'!$E$14:$E$513,A16)</f>
        <v>4</v>
      </c>
      <c r="H16" s="49">
        <f>COUNTIFS('TDS Working'!$E$14:$E$513,A16,'TDS Working'!$AG$14:$AG$513,"Deposited late")</f>
        <v>0</v>
      </c>
    </row>
    <row r="17" spans="1:8" ht="14.25" customHeight="1" x14ac:dyDescent="0.25">
      <c r="A17" s="48" t="s">
        <v>384</v>
      </c>
      <c r="B17" s="51">
        <f>SUMIFS('TDS Working'!$Q$14:$Q$513,'TDS Working'!$E$14:$E$513,A17)</f>
        <v>1555000</v>
      </c>
      <c r="C17" s="51">
        <f>SUMIFS('TDS Working'!$Y$14:$Y$513,'TDS Working'!$E$14:$E$513,A17)</f>
        <v>1000</v>
      </c>
      <c r="D17" s="51">
        <f>SUMIFS('TDS Working'!$Y$14:$Y$513,'TDS Working'!$E$14:$E$513,A17,'TDS Working'!$AB$14:$AB$513,"&gt;0")</f>
        <v>1000</v>
      </c>
      <c r="E17" s="51">
        <f t="shared" si="0"/>
        <v>0</v>
      </c>
      <c r="F17" s="51">
        <f>SUMIFS('TDS Working'!$AE$14:$AE$513,'TDS Working'!$E$14:$E$513,A17)</f>
        <v>15</v>
      </c>
      <c r="G17" s="48">
        <f>COUNTIF('TDS Working'!$E$14:$E$513,A17)</f>
        <v>2</v>
      </c>
      <c r="H17" s="48">
        <f>COUNTIFS('TDS Working'!$E$14:$E$513,A17,'TDS Working'!$AG$14:$AG$513,"Deposited late")</f>
        <v>0</v>
      </c>
    </row>
    <row r="18" spans="1:8" ht="14.25" customHeight="1" x14ac:dyDescent="0.25">
      <c r="A18" s="49" t="s">
        <v>385</v>
      </c>
      <c r="B18" s="50">
        <f>SUMIFS('TDS Working'!$Q$14:$Q$513,'TDS Working'!$E$14:$E$513,A18)</f>
        <v>0</v>
      </c>
      <c r="C18" s="50">
        <f>SUMIFS('TDS Working'!$Y$14:$Y$513,'TDS Working'!$E$14:$E$513,A18)</f>
        <v>0</v>
      </c>
      <c r="D18" s="50">
        <f>SUMIFS('TDS Working'!$Y$14:$Y$513,'TDS Working'!$E$14:$E$513,A18,'TDS Working'!$AB$14:$AB$513,"&gt;0")</f>
        <v>0</v>
      </c>
      <c r="E18" s="50">
        <f t="shared" si="0"/>
        <v>0</v>
      </c>
      <c r="F18" s="50">
        <f>SUMIFS('TDS Working'!$AE$14:$AE$513,'TDS Working'!$E$14:$E$513,A18)</f>
        <v>0</v>
      </c>
      <c r="G18" s="49">
        <f>COUNTIF('TDS Working'!$E$14:$E$513,A18)</f>
        <v>0</v>
      </c>
      <c r="H18" s="49">
        <f>COUNTIFS('TDS Working'!$E$14:$E$513,A18,'TDS Working'!$AG$14:$AG$513,"Deposited late")</f>
        <v>0</v>
      </c>
    </row>
    <row r="19" spans="1:8" ht="14.25" customHeight="1" x14ac:dyDescent="0.25">
      <c r="A19" s="48" t="s">
        <v>386</v>
      </c>
      <c r="B19" s="51">
        <f>SUMIFS('TDS Working'!$Q$14:$Q$513,'TDS Working'!$E$14:$E$513,A19)</f>
        <v>0</v>
      </c>
      <c r="C19" s="51">
        <f>SUMIFS('TDS Working'!$Y$14:$Y$513,'TDS Working'!$E$14:$E$513,A19)</f>
        <v>0</v>
      </c>
      <c r="D19" s="51">
        <f>SUMIFS('TDS Working'!$Y$14:$Y$513,'TDS Working'!$E$14:$E$513,A19,'TDS Working'!$AB$14:$AB$513,"&gt;0")</f>
        <v>0</v>
      </c>
      <c r="E19" s="51">
        <f t="shared" si="0"/>
        <v>0</v>
      </c>
      <c r="F19" s="51">
        <f>SUMIFS('TDS Working'!$AE$14:$AE$513,'TDS Working'!$E$14:$E$513,A19)</f>
        <v>0</v>
      </c>
      <c r="G19" s="48">
        <f>COUNTIF('TDS Working'!$E$14:$E$513,A19)</f>
        <v>0</v>
      </c>
      <c r="H19" s="48">
        <f>COUNTIFS('TDS Working'!$E$14:$E$513,A19,'TDS Working'!$AG$14:$AG$513,"Deposited late")</f>
        <v>0</v>
      </c>
    </row>
    <row r="20" spans="1:8" ht="14.25" customHeight="1" x14ac:dyDescent="0.25">
      <c r="A20" s="49" t="s">
        <v>387</v>
      </c>
      <c r="B20" s="50">
        <f>SUMIFS('TDS Working'!$Q$14:$Q$513,'TDS Working'!$E$14:$E$513,A20)</f>
        <v>0</v>
      </c>
      <c r="C20" s="50">
        <f>SUMIFS('TDS Working'!$Y$14:$Y$513,'TDS Working'!$E$14:$E$513,A20)</f>
        <v>0</v>
      </c>
      <c r="D20" s="50">
        <f>SUMIFS('TDS Working'!$Y$14:$Y$513,'TDS Working'!$E$14:$E$513,A20,'TDS Working'!$AB$14:$AB$513,"&gt;0")</f>
        <v>0</v>
      </c>
      <c r="E20" s="50">
        <f t="shared" si="0"/>
        <v>0</v>
      </c>
      <c r="F20" s="50">
        <f>SUMIFS('TDS Working'!$AE$14:$AE$513,'TDS Working'!$E$14:$E$513,A20)</f>
        <v>0</v>
      </c>
      <c r="G20" s="49">
        <f>COUNTIF('TDS Working'!$E$14:$E$513,A20)</f>
        <v>0</v>
      </c>
      <c r="H20" s="49">
        <f>COUNTIFS('TDS Working'!$E$14:$E$513,A20,'TDS Working'!$AG$14:$AG$513,"Deposited late")</f>
        <v>0</v>
      </c>
    </row>
    <row r="21" spans="1:8" ht="14.25" customHeight="1" x14ac:dyDescent="0.25">
      <c r="A21" s="48" t="s">
        <v>388</v>
      </c>
      <c r="B21" s="51">
        <f>SUMIFS('TDS Working'!$Q$14:$Q$513,'TDS Working'!$E$14:$E$513,A21)</f>
        <v>0</v>
      </c>
      <c r="C21" s="51">
        <f>SUMIFS('TDS Working'!$Y$14:$Y$513,'TDS Working'!$E$14:$E$513,A21)</f>
        <v>0</v>
      </c>
      <c r="D21" s="51">
        <f>SUMIFS('TDS Working'!$Y$14:$Y$513,'TDS Working'!$E$14:$E$513,A21,'TDS Working'!$AB$14:$AB$513,"&gt;0")</f>
        <v>0</v>
      </c>
      <c r="E21" s="51">
        <f t="shared" si="0"/>
        <v>0</v>
      </c>
      <c r="F21" s="51">
        <f>SUMIFS('TDS Working'!$AE$14:$AE$513,'TDS Working'!$E$14:$E$513,A21)</f>
        <v>0</v>
      </c>
      <c r="G21" s="48">
        <f>COUNTIF('TDS Working'!$E$14:$E$513,A21)</f>
        <v>0</v>
      </c>
      <c r="H21" s="48">
        <f>COUNTIFS('TDS Working'!$E$14:$E$513,A21,'TDS Working'!$AG$14:$AG$513,"Deposited late")</f>
        <v>0</v>
      </c>
    </row>
    <row r="22" spans="1:8" ht="14.25" customHeight="1" x14ac:dyDescent="0.25">
      <c r="A22" s="49" t="s">
        <v>389</v>
      </c>
      <c r="B22" s="50">
        <f>SUMIFS('TDS Working'!$Q$14:$Q$513,'TDS Working'!$E$14:$E$513,A22)</f>
        <v>0</v>
      </c>
      <c r="C22" s="50">
        <f>SUMIFS('TDS Working'!$Y$14:$Y$513,'TDS Working'!$E$14:$E$513,A22)</f>
        <v>0</v>
      </c>
      <c r="D22" s="50">
        <f>SUMIFS('TDS Working'!$Y$14:$Y$513,'TDS Working'!$E$14:$E$513,A22,'TDS Working'!$AB$14:$AB$513,"&gt;0")</f>
        <v>0</v>
      </c>
      <c r="E22" s="50">
        <f t="shared" si="0"/>
        <v>0</v>
      </c>
      <c r="F22" s="50">
        <f>SUMIFS('TDS Working'!$AE$14:$AE$513,'TDS Working'!$E$14:$E$513,A22)</f>
        <v>0</v>
      </c>
      <c r="G22" s="49">
        <f>COUNTIF('TDS Working'!$E$14:$E$513,A22)</f>
        <v>0</v>
      </c>
      <c r="H22" s="49">
        <f>COUNTIFS('TDS Working'!$E$14:$E$513,A22,'TDS Working'!$AG$14:$AG$513,"Deposited late")</f>
        <v>0</v>
      </c>
    </row>
    <row r="23" spans="1:8" ht="14.25" customHeight="1" x14ac:dyDescent="0.25">
      <c r="A23" s="48" t="s">
        <v>390</v>
      </c>
      <c r="B23" s="51">
        <f>SUMIFS('TDS Working'!$Q$14:$Q$513,'TDS Working'!$E$14:$E$513,A23)</f>
        <v>0</v>
      </c>
      <c r="C23" s="51">
        <f>SUMIFS('TDS Working'!$Y$14:$Y$513,'TDS Working'!$E$14:$E$513,A23)</f>
        <v>0</v>
      </c>
      <c r="D23" s="51">
        <f>SUMIFS('TDS Working'!$Y$14:$Y$513,'TDS Working'!$E$14:$E$513,A23,'TDS Working'!$AB$14:$AB$513,"&gt;0")</f>
        <v>0</v>
      </c>
      <c r="E23" s="51">
        <f t="shared" si="0"/>
        <v>0</v>
      </c>
      <c r="F23" s="51">
        <f>SUMIFS('TDS Working'!$AE$14:$AE$513,'TDS Working'!$E$14:$E$513,A23)</f>
        <v>0</v>
      </c>
      <c r="G23" s="48">
        <f>COUNTIF('TDS Working'!$E$14:$E$513,A23)</f>
        <v>0</v>
      </c>
      <c r="H23" s="48">
        <f>COUNTIFS('TDS Working'!$E$14:$E$513,A23,'TDS Working'!$AG$14:$AG$513,"Deposited late")</f>
        <v>0</v>
      </c>
    </row>
    <row r="24" spans="1:8" ht="14.25" customHeight="1" x14ac:dyDescent="0.25">
      <c r="A24" s="49" t="s">
        <v>391</v>
      </c>
      <c r="B24" s="50">
        <f>SUMIFS('TDS Working'!$Q$14:$Q$513,'TDS Working'!$E$14:$E$513,A24)</f>
        <v>0</v>
      </c>
      <c r="C24" s="50">
        <f>SUMIFS('TDS Working'!$Y$14:$Y$513,'TDS Working'!$E$14:$E$513,A24)</f>
        <v>0</v>
      </c>
      <c r="D24" s="50">
        <f>SUMIFS('TDS Working'!$Y$14:$Y$513,'TDS Working'!$E$14:$E$513,A24,'TDS Working'!$AB$14:$AB$513,"&gt;0")</f>
        <v>0</v>
      </c>
      <c r="E24" s="50">
        <f t="shared" si="0"/>
        <v>0</v>
      </c>
      <c r="F24" s="50">
        <f>SUMIFS('TDS Working'!$AE$14:$AE$513,'TDS Working'!$E$14:$E$513,A24)</f>
        <v>0</v>
      </c>
      <c r="G24" s="49">
        <f>COUNTIF('TDS Working'!$E$14:$E$513,A24)</f>
        <v>0</v>
      </c>
      <c r="H24" s="49">
        <f>COUNTIFS('TDS Working'!$E$14:$E$513,A24,'TDS Working'!$AG$14:$AG$513,"Deposited late")</f>
        <v>0</v>
      </c>
    </row>
    <row r="25" spans="1:8" ht="14.25" customHeight="1" x14ac:dyDescent="0.25">
      <c r="A25" s="48" t="s">
        <v>392</v>
      </c>
      <c r="B25" s="51">
        <f>SUMIFS('TDS Working'!$Q$14:$Q$513,'TDS Working'!$E$14:$E$513,A25)</f>
        <v>0</v>
      </c>
      <c r="C25" s="51">
        <f>SUMIFS('TDS Working'!$Y$14:$Y$513,'TDS Working'!$E$14:$E$513,A25)</f>
        <v>0</v>
      </c>
      <c r="D25" s="51">
        <f>SUMIFS('TDS Working'!$Y$14:$Y$513,'TDS Working'!$E$14:$E$513,A25,'TDS Working'!$AB$14:$AB$513,"&gt;0")</f>
        <v>0</v>
      </c>
      <c r="E25" s="51">
        <f t="shared" si="0"/>
        <v>0</v>
      </c>
      <c r="F25" s="51">
        <f>SUMIFS('TDS Working'!$AE$14:$AE$513,'TDS Working'!$E$14:$E$513,A25)</f>
        <v>0</v>
      </c>
      <c r="G25" s="48">
        <f>COUNTIF('TDS Working'!$E$14:$E$513,A25)</f>
        <v>0</v>
      </c>
      <c r="H25" s="48">
        <f>COUNTIFS('TDS Working'!$E$14:$E$513,A25,'TDS Working'!$AG$14:$AG$513,"Deposited late")</f>
        <v>0</v>
      </c>
    </row>
    <row r="27" spans="1:8" ht="14.25" customHeight="1" x14ac:dyDescent="0.25">
      <c r="A27" s="80" t="s">
        <v>393</v>
      </c>
      <c r="B27" s="81">
        <f>SUM(B14:B25)</f>
        <v>12008000</v>
      </c>
      <c r="C27" s="81">
        <f>SUM(C14:C25)</f>
        <v>122950</v>
      </c>
      <c r="D27" s="81">
        <f>SUM(D14:D25)</f>
        <v>122950</v>
      </c>
      <c r="E27" s="81">
        <f>SUM(E14:E25)</f>
        <v>0</v>
      </c>
      <c r="F27" s="81">
        <f>SUM(F14:F25)</f>
        <v>3561</v>
      </c>
    </row>
  </sheetData>
  <mergeCells count="5">
    <mergeCell ref="A2:H3"/>
    <mergeCell ref="A4:H4"/>
    <mergeCell ref="A6:H8"/>
    <mergeCell ref="A9:H9"/>
    <mergeCell ref="A11:H11"/>
  </mergeCells>
  <pageMargins left="0.25" right="0.25" top="0.4" bottom="0.4" header="0.511811023622047" footer="0.511811023622047"/>
  <pageSetup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0257A"/>
    <pageSetUpPr fitToPage="1"/>
  </sheetPr>
  <dimension ref="A2:G17"/>
  <sheetViews>
    <sheetView showGridLines="0" zoomScale="90" zoomScaleNormal="90" workbookViewId="0">
      <selection sqref="A1:XFD1048576"/>
    </sheetView>
  </sheetViews>
  <sheetFormatPr defaultColWidth="8.7109375" defaultRowHeight="15" x14ac:dyDescent="0.25"/>
  <cols>
    <col min="1" max="1" width="18" style="62" customWidth="1"/>
    <col min="2" max="7" width="22" style="62" customWidth="1"/>
    <col min="8" max="16384" width="8.7109375" style="62"/>
  </cols>
  <sheetData>
    <row r="2" spans="1:7" ht="30" customHeight="1" x14ac:dyDescent="0.25">
      <c r="A2" s="12" t="s">
        <v>0</v>
      </c>
      <c r="B2" s="12"/>
      <c r="C2" s="12"/>
      <c r="D2" s="12"/>
      <c r="E2" s="12"/>
      <c r="F2" s="12"/>
      <c r="G2" s="12"/>
    </row>
    <row r="3" spans="1:7" ht="30" customHeight="1" x14ac:dyDescent="0.25">
      <c r="A3" s="12"/>
      <c r="B3" s="12"/>
      <c r="C3" s="12"/>
      <c r="D3" s="12"/>
      <c r="E3" s="12"/>
      <c r="F3" s="12"/>
      <c r="G3" s="12"/>
    </row>
    <row r="4" spans="1:7" ht="21.75" customHeight="1" x14ac:dyDescent="0.25">
      <c r="A4" s="11" t="s">
        <v>1</v>
      </c>
      <c r="B4" s="11"/>
      <c r="C4" s="11"/>
      <c r="D4" s="11"/>
      <c r="E4" s="11"/>
      <c r="F4" s="11"/>
      <c r="G4" s="11"/>
    </row>
    <row r="6" spans="1:7" ht="33.75" customHeight="1" x14ac:dyDescent="0.25">
      <c r="A6" s="10" t="s">
        <v>394</v>
      </c>
      <c r="B6" s="10"/>
      <c r="C6" s="10"/>
      <c r="D6" s="10"/>
      <c r="E6" s="10"/>
      <c r="F6" s="10"/>
      <c r="G6" s="10"/>
    </row>
    <row r="7" spans="1:7" ht="33.75" customHeight="1" x14ac:dyDescent="0.25">
      <c r="A7" s="10"/>
      <c r="B7" s="10"/>
      <c r="C7" s="10"/>
      <c r="D7" s="10"/>
      <c r="E7" s="10"/>
      <c r="F7" s="10"/>
      <c r="G7" s="10"/>
    </row>
    <row r="8" spans="1:7" ht="33.75" customHeight="1" x14ac:dyDescent="0.25">
      <c r="A8" s="10"/>
      <c r="B8" s="10"/>
      <c r="C8" s="10"/>
      <c r="D8" s="10"/>
      <c r="E8" s="10"/>
      <c r="F8" s="10"/>
      <c r="G8" s="10"/>
    </row>
    <row r="9" spans="1:7" ht="15" customHeight="1" x14ac:dyDescent="0.25">
      <c r="A9" s="9" t="s">
        <v>395</v>
      </c>
      <c r="B9" s="9"/>
      <c r="C9" s="9"/>
      <c r="D9" s="9"/>
      <c r="E9" s="9"/>
      <c r="F9" s="9"/>
      <c r="G9" s="9"/>
    </row>
    <row r="11" spans="1:7" ht="25.5" customHeight="1" x14ac:dyDescent="0.25">
      <c r="A11" s="8" t="s">
        <v>396</v>
      </c>
      <c r="B11" s="8"/>
      <c r="C11" s="8"/>
      <c r="D11" s="8"/>
      <c r="E11" s="8"/>
      <c r="F11" s="8"/>
      <c r="G11" s="8"/>
    </row>
    <row r="13" spans="1:7" ht="31.5" customHeight="1" x14ac:dyDescent="0.25">
      <c r="A13" s="18" t="s">
        <v>344</v>
      </c>
      <c r="B13" s="18" t="s">
        <v>353</v>
      </c>
      <c r="C13" s="18" t="s">
        <v>375</v>
      </c>
      <c r="D13" s="18" t="s">
        <v>376</v>
      </c>
      <c r="E13" s="18" t="s">
        <v>377</v>
      </c>
      <c r="F13" s="18" t="s">
        <v>378</v>
      </c>
      <c r="G13" s="18" t="s">
        <v>379</v>
      </c>
    </row>
    <row r="14" spans="1:7" ht="14.25" customHeight="1" x14ac:dyDescent="0.25">
      <c r="A14" s="49" t="s">
        <v>397</v>
      </c>
      <c r="B14" s="50">
        <f>SUMIFS('TDS Working'!$Q$14:$Q$513,'TDS Working'!$F$14:$F$513,A14)</f>
        <v>0</v>
      </c>
      <c r="C14" s="50">
        <f>SUMIFS('TDS Working'!$Y$14:$Y$513,'TDS Working'!$F$14:$F$513,A14)</f>
        <v>0</v>
      </c>
      <c r="D14" s="50">
        <f>SUMIFS('TDS Working'!$Y$14:$Y$513,'TDS Working'!$F$14:$F$513,A14,'TDS Working'!$AB$14:$AB$513,"&gt;0")</f>
        <v>0</v>
      </c>
      <c r="E14" s="50">
        <f>C14-D14</f>
        <v>0</v>
      </c>
      <c r="F14" s="50">
        <f>SUMIFS('TDS Working'!$AE$14:$AE$513,'TDS Working'!$F$14:$F$513,A14)</f>
        <v>0</v>
      </c>
      <c r="G14" s="49">
        <f>COUNTIF('TDS Working'!$F$14:$F$513,A14)</f>
        <v>0</v>
      </c>
    </row>
    <row r="15" spans="1:7" ht="14.25" customHeight="1" x14ac:dyDescent="0.25">
      <c r="A15" s="48" t="s">
        <v>398</v>
      </c>
      <c r="B15" s="51">
        <f>SUMIFS('TDS Working'!$Q$14:$Q$513,'TDS Working'!$F$14:$F$513,A15)</f>
        <v>10453000</v>
      </c>
      <c r="C15" s="51">
        <f>SUMIFS('TDS Working'!$Y$14:$Y$513,'TDS Working'!$F$14:$F$513,A15)</f>
        <v>121950</v>
      </c>
      <c r="D15" s="51">
        <f>SUMIFS('TDS Working'!$Y$14:$Y$513,'TDS Working'!$F$14:$F$513,A15,'TDS Working'!$AB$14:$AB$513,"&gt;0")</f>
        <v>121950</v>
      </c>
      <c r="E15" s="51">
        <f>C15-D15</f>
        <v>0</v>
      </c>
      <c r="F15" s="51">
        <f>SUMIFS('TDS Working'!$AE$14:$AE$513,'TDS Working'!$F$14:$F$513,A15)</f>
        <v>3546</v>
      </c>
      <c r="G15" s="48">
        <f>COUNTIF('TDS Working'!$F$14:$F$513,A15)</f>
        <v>13</v>
      </c>
    </row>
    <row r="16" spans="1:7" ht="14.25" customHeight="1" x14ac:dyDescent="0.25">
      <c r="A16" s="49" t="s">
        <v>399</v>
      </c>
      <c r="B16" s="50">
        <f>SUMIFS('TDS Working'!$Q$14:$Q$513,'TDS Working'!$F$14:$F$513,A16)</f>
        <v>1555000</v>
      </c>
      <c r="C16" s="50">
        <f>SUMIFS('TDS Working'!$Y$14:$Y$513,'TDS Working'!$F$14:$F$513,A16)</f>
        <v>1000</v>
      </c>
      <c r="D16" s="50">
        <f>SUMIFS('TDS Working'!$Y$14:$Y$513,'TDS Working'!$F$14:$F$513,A16,'TDS Working'!$AB$14:$AB$513,"&gt;0")</f>
        <v>1000</v>
      </c>
      <c r="E16" s="50">
        <f>C16-D16</f>
        <v>0</v>
      </c>
      <c r="F16" s="50">
        <f>SUMIFS('TDS Working'!$AE$14:$AE$513,'TDS Working'!$F$14:$F$513,A16)</f>
        <v>15</v>
      </c>
      <c r="G16" s="49">
        <f>COUNTIF('TDS Working'!$F$14:$F$513,A16)</f>
        <v>2</v>
      </c>
    </row>
    <row r="17" spans="1:7" ht="14.25" customHeight="1" x14ac:dyDescent="0.25">
      <c r="A17" s="48" t="s">
        <v>400</v>
      </c>
      <c r="B17" s="51">
        <f>SUMIFS('TDS Working'!$Q$14:$Q$513,'TDS Working'!$F$14:$F$513,A17)</f>
        <v>0</v>
      </c>
      <c r="C17" s="51">
        <f>SUMIFS('TDS Working'!$Y$14:$Y$513,'TDS Working'!$F$14:$F$513,A17)</f>
        <v>0</v>
      </c>
      <c r="D17" s="51">
        <f>SUMIFS('TDS Working'!$Y$14:$Y$513,'TDS Working'!$F$14:$F$513,A17,'TDS Working'!$AB$14:$AB$513,"&gt;0")</f>
        <v>0</v>
      </c>
      <c r="E17" s="51">
        <f>C17-D17</f>
        <v>0</v>
      </c>
      <c r="F17" s="51">
        <f>SUMIFS('TDS Working'!$AE$14:$AE$513,'TDS Working'!$F$14:$F$513,A17)</f>
        <v>0</v>
      </c>
      <c r="G17" s="48">
        <f>COUNTIF('TDS Working'!$F$14:$F$513,A17)</f>
        <v>0</v>
      </c>
    </row>
  </sheetData>
  <mergeCells count="5">
    <mergeCell ref="A2:G3"/>
    <mergeCell ref="A4:G4"/>
    <mergeCell ref="A6:G8"/>
    <mergeCell ref="A9:G9"/>
    <mergeCell ref="A11:G11"/>
  </mergeCells>
  <pageMargins left="0.25" right="0.25" top="0.4" bottom="0.4" header="0.511811023622047" footer="0.511811023622047"/>
  <pageSetup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B21A"/>
    <pageSetUpPr fitToPage="1"/>
  </sheetPr>
  <dimension ref="A2:J113"/>
  <sheetViews>
    <sheetView showGridLines="0" zoomScale="90" zoomScaleNormal="90" workbookViewId="0">
      <pane ySplit="13" topLeftCell="A14" activePane="bottomLeft" state="frozen"/>
      <selection pane="bottomLeft" sqref="A1:XFD1048576"/>
    </sheetView>
  </sheetViews>
  <sheetFormatPr defaultColWidth="8.7109375" defaultRowHeight="15" x14ac:dyDescent="0.25"/>
  <cols>
    <col min="1" max="1" width="8" style="62" customWidth="1"/>
    <col min="2" max="2" width="16" style="62" customWidth="1"/>
    <col min="3" max="3" width="20" style="62" customWidth="1"/>
    <col min="4" max="9" width="18" style="62" customWidth="1"/>
    <col min="10" max="10" width="25" style="62" customWidth="1"/>
    <col min="11" max="16384" width="8.7109375" style="62"/>
  </cols>
  <sheetData>
    <row r="2" spans="1:10" ht="30" customHeight="1" x14ac:dyDescent="0.25">
      <c r="A2" s="12" t="s">
        <v>0</v>
      </c>
      <c r="B2" s="12"/>
      <c r="C2" s="12"/>
      <c r="D2" s="12"/>
      <c r="E2" s="12"/>
      <c r="F2" s="12"/>
      <c r="G2" s="12"/>
      <c r="H2" s="12"/>
      <c r="I2" s="12"/>
      <c r="J2" s="12"/>
    </row>
    <row r="3" spans="1:10" ht="30" customHeight="1" x14ac:dyDescent="0.25">
      <c r="A3" s="12"/>
      <c r="B3" s="12"/>
      <c r="C3" s="12"/>
      <c r="D3" s="12"/>
      <c r="E3" s="12"/>
      <c r="F3" s="12"/>
      <c r="G3" s="12"/>
      <c r="H3" s="12"/>
      <c r="I3" s="12"/>
      <c r="J3" s="12"/>
    </row>
    <row r="4" spans="1:10" ht="21.75" customHeight="1" x14ac:dyDescent="0.25">
      <c r="A4" s="11" t="s">
        <v>1</v>
      </c>
      <c r="B4" s="11"/>
      <c r="C4" s="11"/>
      <c r="D4" s="11"/>
      <c r="E4" s="11"/>
      <c r="F4" s="11"/>
      <c r="G4" s="11"/>
      <c r="H4" s="11"/>
      <c r="I4" s="11"/>
      <c r="J4" s="11"/>
    </row>
    <row r="6" spans="1:10" ht="33.75" customHeight="1" x14ac:dyDescent="0.25">
      <c r="A6" s="10" t="s">
        <v>401</v>
      </c>
      <c r="B6" s="10"/>
      <c r="C6" s="10"/>
      <c r="D6" s="10"/>
      <c r="E6" s="10"/>
      <c r="F6" s="10"/>
      <c r="G6" s="10"/>
      <c r="H6" s="10"/>
      <c r="I6" s="10"/>
      <c r="J6" s="10"/>
    </row>
    <row r="7" spans="1:10" ht="33.75" customHeight="1" x14ac:dyDescent="0.25">
      <c r="A7" s="10"/>
      <c r="B7" s="10"/>
      <c r="C7" s="10"/>
      <c r="D7" s="10"/>
      <c r="E7" s="10"/>
      <c r="F7" s="10"/>
      <c r="G7" s="10"/>
      <c r="H7" s="10"/>
      <c r="I7" s="10"/>
      <c r="J7" s="10"/>
    </row>
    <row r="8" spans="1:10" ht="33.75" customHeight="1" x14ac:dyDescent="0.25">
      <c r="A8" s="10"/>
      <c r="B8" s="10"/>
      <c r="C8" s="10"/>
      <c r="D8" s="10"/>
      <c r="E8" s="10"/>
      <c r="F8" s="10"/>
      <c r="G8" s="10"/>
      <c r="H8" s="10"/>
      <c r="I8" s="10"/>
      <c r="J8" s="10"/>
    </row>
    <row r="9" spans="1:10" ht="15" customHeight="1" x14ac:dyDescent="0.25">
      <c r="A9" s="9" t="s">
        <v>402</v>
      </c>
      <c r="B9" s="9"/>
      <c r="C9" s="9"/>
      <c r="D9" s="9"/>
      <c r="E9" s="9"/>
      <c r="F9" s="9"/>
      <c r="G9" s="9"/>
      <c r="H9" s="9"/>
      <c r="I9" s="9"/>
      <c r="J9" s="9"/>
    </row>
    <row r="11" spans="1:10" ht="25.5" customHeight="1" x14ac:dyDescent="0.25">
      <c r="A11" s="8" t="s">
        <v>403</v>
      </c>
      <c r="B11" s="8"/>
      <c r="C11" s="8"/>
      <c r="D11" s="8"/>
      <c r="E11" s="8"/>
      <c r="F11" s="8"/>
      <c r="G11" s="8"/>
      <c r="H11" s="8"/>
      <c r="I11" s="8"/>
      <c r="J11" s="8"/>
    </row>
    <row r="13" spans="1:10" ht="31.5" customHeight="1" x14ac:dyDescent="0.25">
      <c r="A13" s="18" t="s">
        <v>339</v>
      </c>
      <c r="B13" s="18" t="s">
        <v>404</v>
      </c>
      <c r="C13" s="18" t="s">
        <v>366</v>
      </c>
      <c r="D13" s="18" t="s">
        <v>344</v>
      </c>
      <c r="E13" s="18" t="s">
        <v>359</v>
      </c>
      <c r="F13" s="18" t="s">
        <v>378</v>
      </c>
      <c r="G13" s="18" t="s">
        <v>405</v>
      </c>
      <c r="H13" s="18" t="s">
        <v>406</v>
      </c>
      <c r="I13" s="18" t="s">
        <v>407</v>
      </c>
      <c r="J13" s="18" t="s">
        <v>408</v>
      </c>
    </row>
    <row r="14" spans="1:10" ht="14.25" customHeight="1" x14ac:dyDescent="0.25">
      <c r="A14" s="49">
        <f t="shared" ref="A14:A45" si="0">IF(B14="","",ROW()-13)</f>
        <v>1</v>
      </c>
      <c r="B14" s="52">
        <v>46148</v>
      </c>
      <c r="C14" s="49" t="s">
        <v>409</v>
      </c>
      <c r="D14" s="49" t="s">
        <v>397</v>
      </c>
      <c r="E14" s="50">
        <v>2000</v>
      </c>
      <c r="F14" s="50"/>
      <c r="G14" s="50"/>
      <c r="H14" s="50">
        <f t="shared" ref="H14:H45" si="1">IF(E14="","",SUM(E14:G14))</f>
        <v>2000</v>
      </c>
      <c r="I14" s="49" t="s">
        <v>410</v>
      </c>
      <c r="J14" s="49" t="s">
        <v>411</v>
      </c>
    </row>
    <row r="15" spans="1:10" ht="14.25" customHeight="1" x14ac:dyDescent="0.25">
      <c r="A15" s="48">
        <f t="shared" si="0"/>
        <v>2</v>
      </c>
      <c r="B15" s="53">
        <v>46149</v>
      </c>
      <c r="C15" s="48" t="s">
        <v>412</v>
      </c>
      <c r="D15" s="48" t="s">
        <v>397</v>
      </c>
      <c r="E15" s="51">
        <v>450</v>
      </c>
      <c r="F15" s="51"/>
      <c r="G15" s="51"/>
      <c r="H15" s="51">
        <f t="shared" si="1"/>
        <v>450</v>
      </c>
      <c r="I15" s="48" t="s">
        <v>410</v>
      </c>
      <c r="J15" s="48" t="s">
        <v>411</v>
      </c>
    </row>
    <row r="16" spans="1:10" ht="14.25" customHeight="1" x14ac:dyDescent="0.25">
      <c r="A16" s="49">
        <f t="shared" si="0"/>
        <v>3</v>
      </c>
      <c r="B16" s="52">
        <v>46180</v>
      </c>
      <c r="C16" s="49" t="s">
        <v>413</v>
      </c>
      <c r="D16" s="49" t="s">
        <v>397</v>
      </c>
      <c r="E16" s="50">
        <v>8000</v>
      </c>
      <c r="F16" s="50"/>
      <c r="G16" s="50"/>
      <c r="H16" s="50">
        <f t="shared" si="1"/>
        <v>8000</v>
      </c>
      <c r="I16" s="49" t="s">
        <v>410</v>
      </c>
      <c r="J16" s="49" t="s">
        <v>411</v>
      </c>
    </row>
    <row r="17" spans="1:10" ht="14.25" customHeight="1" x14ac:dyDescent="0.25">
      <c r="A17" s="48">
        <f t="shared" si="0"/>
        <v>4</v>
      </c>
      <c r="B17" s="53">
        <v>46193</v>
      </c>
      <c r="C17" s="48" t="s">
        <v>414</v>
      </c>
      <c r="D17" s="48" t="s">
        <v>397</v>
      </c>
      <c r="E17" s="51">
        <v>2400</v>
      </c>
      <c r="F17" s="51"/>
      <c r="G17" s="51"/>
      <c r="H17" s="51">
        <f t="shared" si="1"/>
        <v>2400</v>
      </c>
      <c r="I17" s="48" t="s">
        <v>410</v>
      </c>
      <c r="J17" s="48" t="s">
        <v>411</v>
      </c>
    </row>
    <row r="18" spans="1:10" ht="14.25" customHeight="1" x14ac:dyDescent="0.25">
      <c r="A18" s="49">
        <f t="shared" si="0"/>
        <v>5</v>
      </c>
      <c r="B18" s="52">
        <v>46210</v>
      </c>
      <c r="C18" s="49" t="s">
        <v>415</v>
      </c>
      <c r="D18" s="49" t="s">
        <v>397</v>
      </c>
      <c r="E18" s="50">
        <v>1100</v>
      </c>
      <c r="F18" s="50"/>
      <c r="G18" s="50"/>
      <c r="H18" s="50">
        <f t="shared" si="1"/>
        <v>1100</v>
      </c>
      <c r="I18" s="49" t="s">
        <v>410</v>
      </c>
      <c r="J18" s="49" t="s">
        <v>411</v>
      </c>
    </row>
    <row r="19" spans="1:10" ht="14.25" customHeight="1" x14ac:dyDescent="0.25">
      <c r="A19" s="48" t="str">
        <f t="shared" si="0"/>
        <v/>
      </c>
      <c r="B19" s="53"/>
      <c r="C19" s="48"/>
      <c r="D19" s="48"/>
      <c r="E19" s="51"/>
      <c r="F19" s="51"/>
      <c r="G19" s="51"/>
      <c r="H19" s="51" t="str">
        <f t="shared" si="1"/>
        <v/>
      </c>
      <c r="I19" s="48"/>
      <c r="J19" s="48"/>
    </row>
    <row r="20" spans="1:10" ht="14.25" customHeight="1" x14ac:dyDescent="0.25">
      <c r="A20" s="49" t="str">
        <f t="shared" si="0"/>
        <v/>
      </c>
      <c r="B20" s="52"/>
      <c r="C20" s="49"/>
      <c r="D20" s="49"/>
      <c r="E20" s="50"/>
      <c r="F20" s="50"/>
      <c r="G20" s="50"/>
      <c r="H20" s="50" t="str">
        <f t="shared" si="1"/>
        <v/>
      </c>
      <c r="I20" s="49"/>
      <c r="J20" s="49"/>
    </row>
    <row r="21" spans="1:10" ht="14.25" customHeight="1" x14ac:dyDescent="0.25">
      <c r="A21" s="48" t="str">
        <f t="shared" si="0"/>
        <v/>
      </c>
      <c r="B21" s="53"/>
      <c r="C21" s="48"/>
      <c r="D21" s="48"/>
      <c r="E21" s="51"/>
      <c r="F21" s="51"/>
      <c r="G21" s="51"/>
      <c r="H21" s="51" t="str">
        <f t="shared" si="1"/>
        <v/>
      </c>
      <c r="I21" s="48"/>
      <c r="J21" s="48"/>
    </row>
    <row r="22" spans="1:10" ht="14.25" customHeight="1" x14ac:dyDescent="0.25">
      <c r="A22" s="49" t="str">
        <f t="shared" si="0"/>
        <v/>
      </c>
      <c r="B22" s="52"/>
      <c r="C22" s="49"/>
      <c r="D22" s="49"/>
      <c r="E22" s="50"/>
      <c r="F22" s="50"/>
      <c r="G22" s="50"/>
      <c r="H22" s="50" t="str">
        <f t="shared" si="1"/>
        <v/>
      </c>
      <c r="I22" s="49"/>
      <c r="J22" s="49"/>
    </row>
    <row r="23" spans="1:10" ht="14.25" customHeight="1" x14ac:dyDescent="0.25">
      <c r="A23" s="48" t="str">
        <f t="shared" si="0"/>
        <v/>
      </c>
      <c r="B23" s="53"/>
      <c r="C23" s="48"/>
      <c r="D23" s="48"/>
      <c r="E23" s="51"/>
      <c r="F23" s="51"/>
      <c r="G23" s="51"/>
      <c r="H23" s="51" t="str">
        <f t="shared" si="1"/>
        <v/>
      </c>
      <c r="I23" s="48"/>
      <c r="J23" s="48"/>
    </row>
    <row r="24" spans="1:10" ht="14.25" customHeight="1" x14ac:dyDescent="0.25">
      <c r="A24" s="49" t="str">
        <f t="shared" si="0"/>
        <v/>
      </c>
      <c r="B24" s="52"/>
      <c r="C24" s="49"/>
      <c r="D24" s="49"/>
      <c r="E24" s="50"/>
      <c r="F24" s="50"/>
      <c r="G24" s="50"/>
      <c r="H24" s="50" t="str">
        <f t="shared" si="1"/>
        <v/>
      </c>
      <c r="I24" s="49"/>
      <c r="J24" s="49"/>
    </row>
    <row r="25" spans="1:10" ht="14.25" customHeight="1" x14ac:dyDescent="0.25">
      <c r="A25" s="48" t="str">
        <f t="shared" si="0"/>
        <v/>
      </c>
      <c r="B25" s="53"/>
      <c r="C25" s="48"/>
      <c r="D25" s="48"/>
      <c r="E25" s="51"/>
      <c r="F25" s="51"/>
      <c r="G25" s="51"/>
      <c r="H25" s="51" t="str">
        <f t="shared" si="1"/>
        <v/>
      </c>
      <c r="I25" s="48"/>
      <c r="J25" s="48"/>
    </row>
    <row r="26" spans="1:10" ht="14.25" customHeight="1" x14ac:dyDescent="0.25">
      <c r="A26" s="49" t="str">
        <f t="shared" si="0"/>
        <v/>
      </c>
      <c r="B26" s="52"/>
      <c r="C26" s="49"/>
      <c r="D26" s="49"/>
      <c r="E26" s="50"/>
      <c r="F26" s="50"/>
      <c r="G26" s="50"/>
      <c r="H26" s="50" t="str">
        <f t="shared" si="1"/>
        <v/>
      </c>
      <c r="I26" s="49"/>
      <c r="J26" s="49"/>
    </row>
    <row r="27" spans="1:10" ht="14.25" customHeight="1" x14ac:dyDescent="0.25">
      <c r="A27" s="48" t="str">
        <f t="shared" si="0"/>
        <v/>
      </c>
      <c r="B27" s="53"/>
      <c r="C27" s="48"/>
      <c r="D27" s="48"/>
      <c r="E27" s="51"/>
      <c r="F27" s="51"/>
      <c r="G27" s="51"/>
      <c r="H27" s="51" t="str">
        <f t="shared" si="1"/>
        <v/>
      </c>
      <c r="I27" s="48"/>
      <c r="J27" s="48"/>
    </row>
    <row r="28" spans="1:10" ht="14.25" customHeight="1" x14ac:dyDescent="0.25">
      <c r="A28" s="49" t="str">
        <f t="shared" si="0"/>
        <v/>
      </c>
      <c r="B28" s="52"/>
      <c r="C28" s="49"/>
      <c r="D28" s="49"/>
      <c r="E28" s="50"/>
      <c r="F28" s="50"/>
      <c r="G28" s="50"/>
      <c r="H28" s="50" t="str">
        <f t="shared" si="1"/>
        <v/>
      </c>
      <c r="I28" s="49"/>
      <c r="J28" s="49"/>
    </row>
    <row r="29" spans="1:10" ht="14.25" customHeight="1" x14ac:dyDescent="0.25">
      <c r="A29" s="48" t="str">
        <f t="shared" si="0"/>
        <v/>
      </c>
      <c r="B29" s="53"/>
      <c r="C29" s="48"/>
      <c r="D29" s="48"/>
      <c r="E29" s="51"/>
      <c r="F29" s="51"/>
      <c r="G29" s="51"/>
      <c r="H29" s="51" t="str">
        <f t="shared" si="1"/>
        <v/>
      </c>
      <c r="I29" s="48"/>
      <c r="J29" s="48"/>
    </row>
    <row r="30" spans="1:10" ht="14.25" customHeight="1" x14ac:dyDescent="0.25">
      <c r="A30" s="49" t="str">
        <f t="shared" si="0"/>
        <v/>
      </c>
      <c r="B30" s="52"/>
      <c r="C30" s="49"/>
      <c r="D30" s="49"/>
      <c r="E30" s="50"/>
      <c r="F30" s="50"/>
      <c r="G30" s="50"/>
      <c r="H30" s="50" t="str">
        <f t="shared" si="1"/>
        <v/>
      </c>
      <c r="I30" s="49"/>
      <c r="J30" s="49"/>
    </row>
    <row r="31" spans="1:10" ht="14.25" customHeight="1" x14ac:dyDescent="0.25">
      <c r="A31" s="48" t="str">
        <f t="shared" si="0"/>
        <v/>
      </c>
      <c r="B31" s="53"/>
      <c r="C31" s="48"/>
      <c r="D31" s="48"/>
      <c r="E31" s="51"/>
      <c r="F31" s="51"/>
      <c r="G31" s="51"/>
      <c r="H31" s="51" t="str">
        <f t="shared" si="1"/>
        <v/>
      </c>
      <c r="I31" s="48"/>
      <c r="J31" s="48"/>
    </row>
    <row r="32" spans="1:10" ht="14.25" customHeight="1" x14ac:dyDescent="0.25">
      <c r="A32" s="49" t="str">
        <f t="shared" si="0"/>
        <v/>
      </c>
      <c r="B32" s="52"/>
      <c r="C32" s="49"/>
      <c r="D32" s="49"/>
      <c r="E32" s="50"/>
      <c r="F32" s="50"/>
      <c r="G32" s="50"/>
      <c r="H32" s="50" t="str">
        <f t="shared" si="1"/>
        <v/>
      </c>
      <c r="I32" s="49"/>
      <c r="J32" s="49"/>
    </row>
    <row r="33" spans="1:10" ht="14.25" customHeight="1" x14ac:dyDescent="0.25">
      <c r="A33" s="48" t="str">
        <f t="shared" si="0"/>
        <v/>
      </c>
      <c r="B33" s="53"/>
      <c r="C33" s="48"/>
      <c r="D33" s="48"/>
      <c r="E33" s="51"/>
      <c r="F33" s="51"/>
      <c r="G33" s="51"/>
      <c r="H33" s="51" t="str">
        <f t="shared" si="1"/>
        <v/>
      </c>
      <c r="I33" s="48"/>
      <c r="J33" s="48"/>
    </row>
    <row r="34" spans="1:10" ht="14.25" customHeight="1" x14ac:dyDescent="0.25">
      <c r="A34" s="49" t="str">
        <f t="shared" si="0"/>
        <v/>
      </c>
      <c r="B34" s="52"/>
      <c r="C34" s="49"/>
      <c r="D34" s="49"/>
      <c r="E34" s="50"/>
      <c r="F34" s="50"/>
      <c r="G34" s="50"/>
      <c r="H34" s="50" t="str">
        <f t="shared" si="1"/>
        <v/>
      </c>
      <c r="I34" s="49"/>
      <c r="J34" s="49"/>
    </row>
    <row r="35" spans="1:10" ht="14.25" customHeight="1" x14ac:dyDescent="0.25">
      <c r="A35" s="48" t="str">
        <f t="shared" si="0"/>
        <v/>
      </c>
      <c r="B35" s="53"/>
      <c r="C35" s="48"/>
      <c r="D35" s="48"/>
      <c r="E35" s="51"/>
      <c r="F35" s="51"/>
      <c r="G35" s="51"/>
      <c r="H35" s="51" t="str">
        <f t="shared" si="1"/>
        <v/>
      </c>
      <c r="I35" s="48"/>
      <c r="J35" s="48"/>
    </row>
    <row r="36" spans="1:10" ht="14.25" customHeight="1" x14ac:dyDescent="0.25">
      <c r="A36" s="49" t="str">
        <f t="shared" si="0"/>
        <v/>
      </c>
      <c r="B36" s="52"/>
      <c r="C36" s="49"/>
      <c r="D36" s="49"/>
      <c r="E36" s="50"/>
      <c r="F36" s="50"/>
      <c r="G36" s="50"/>
      <c r="H36" s="50" t="str">
        <f t="shared" si="1"/>
        <v/>
      </c>
      <c r="I36" s="49"/>
      <c r="J36" s="49"/>
    </row>
    <row r="37" spans="1:10" ht="14.25" customHeight="1" x14ac:dyDescent="0.25">
      <c r="A37" s="48" t="str">
        <f t="shared" si="0"/>
        <v/>
      </c>
      <c r="B37" s="53"/>
      <c r="C37" s="48"/>
      <c r="D37" s="48"/>
      <c r="E37" s="51"/>
      <c r="F37" s="51"/>
      <c r="G37" s="51"/>
      <c r="H37" s="51" t="str">
        <f t="shared" si="1"/>
        <v/>
      </c>
      <c r="I37" s="48"/>
      <c r="J37" s="48"/>
    </row>
    <row r="38" spans="1:10" ht="14.25" customHeight="1" x14ac:dyDescent="0.25">
      <c r="A38" s="49" t="str">
        <f t="shared" si="0"/>
        <v/>
      </c>
      <c r="B38" s="52"/>
      <c r="C38" s="49"/>
      <c r="D38" s="49"/>
      <c r="E38" s="50"/>
      <c r="F38" s="50"/>
      <c r="G38" s="50"/>
      <c r="H38" s="50" t="str">
        <f t="shared" si="1"/>
        <v/>
      </c>
      <c r="I38" s="49"/>
      <c r="J38" s="49"/>
    </row>
    <row r="39" spans="1:10" ht="14.25" customHeight="1" x14ac:dyDescent="0.25">
      <c r="A39" s="48" t="str">
        <f t="shared" si="0"/>
        <v/>
      </c>
      <c r="B39" s="53"/>
      <c r="C39" s="48"/>
      <c r="D39" s="48"/>
      <c r="E39" s="51"/>
      <c r="F39" s="51"/>
      <c r="G39" s="51"/>
      <c r="H39" s="51" t="str">
        <f t="shared" si="1"/>
        <v/>
      </c>
      <c r="I39" s="48"/>
      <c r="J39" s="48"/>
    </row>
    <row r="40" spans="1:10" ht="14.25" customHeight="1" x14ac:dyDescent="0.25">
      <c r="A40" s="49" t="str">
        <f t="shared" si="0"/>
        <v/>
      </c>
      <c r="B40" s="52"/>
      <c r="C40" s="49"/>
      <c r="D40" s="49"/>
      <c r="E40" s="50"/>
      <c r="F40" s="50"/>
      <c r="G40" s="50"/>
      <c r="H40" s="50" t="str">
        <f t="shared" si="1"/>
        <v/>
      </c>
      <c r="I40" s="49"/>
      <c r="J40" s="49"/>
    </row>
    <row r="41" spans="1:10" ht="14.25" customHeight="1" x14ac:dyDescent="0.25">
      <c r="A41" s="48" t="str">
        <f t="shared" si="0"/>
        <v/>
      </c>
      <c r="B41" s="53"/>
      <c r="C41" s="48"/>
      <c r="D41" s="48"/>
      <c r="E41" s="51"/>
      <c r="F41" s="51"/>
      <c r="G41" s="51"/>
      <c r="H41" s="51" t="str">
        <f t="shared" si="1"/>
        <v/>
      </c>
      <c r="I41" s="48"/>
      <c r="J41" s="48"/>
    </row>
    <row r="42" spans="1:10" ht="14.25" customHeight="1" x14ac:dyDescent="0.25">
      <c r="A42" s="49" t="str">
        <f t="shared" si="0"/>
        <v/>
      </c>
      <c r="B42" s="52"/>
      <c r="C42" s="49"/>
      <c r="D42" s="49"/>
      <c r="E42" s="50"/>
      <c r="F42" s="50"/>
      <c r="G42" s="50"/>
      <c r="H42" s="50" t="str">
        <f t="shared" si="1"/>
        <v/>
      </c>
      <c r="I42" s="49"/>
      <c r="J42" s="49"/>
    </row>
    <row r="43" spans="1:10" ht="14.25" customHeight="1" x14ac:dyDescent="0.25">
      <c r="A43" s="48" t="str">
        <f t="shared" si="0"/>
        <v/>
      </c>
      <c r="B43" s="53"/>
      <c r="C43" s="48"/>
      <c r="D43" s="48"/>
      <c r="E43" s="51"/>
      <c r="F43" s="51"/>
      <c r="G43" s="51"/>
      <c r="H43" s="51" t="str">
        <f t="shared" si="1"/>
        <v/>
      </c>
      <c r="I43" s="48"/>
      <c r="J43" s="48"/>
    </row>
    <row r="44" spans="1:10" ht="14.25" customHeight="1" x14ac:dyDescent="0.25">
      <c r="A44" s="49" t="str">
        <f t="shared" si="0"/>
        <v/>
      </c>
      <c r="B44" s="52"/>
      <c r="C44" s="49"/>
      <c r="D44" s="49"/>
      <c r="E44" s="50"/>
      <c r="F44" s="50"/>
      <c r="G44" s="50"/>
      <c r="H44" s="50" t="str">
        <f t="shared" si="1"/>
        <v/>
      </c>
      <c r="I44" s="49"/>
      <c r="J44" s="49"/>
    </row>
    <row r="45" spans="1:10" ht="14.25" customHeight="1" x14ac:dyDescent="0.25">
      <c r="A45" s="48" t="str">
        <f t="shared" si="0"/>
        <v/>
      </c>
      <c r="B45" s="53"/>
      <c r="C45" s="48"/>
      <c r="D45" s="48"/>
      <c r="E45" s="51"/>
      <c r="F45" s="51"/>
      <c r="G45" s="51"/>
      <c r="H45" s="51" t="str">
        <f t="shared" si="1"/>
        <v/>
      </c>
      <c r="I45" s="48"/>
      <c r="J45" s="48"/>
    </row>
    <row r="46" spans="1:10" ht="14.25" customHeight="1" x14ac:dyDescent="0.25">
      <c r="A46" s="49" t="str">
        <f t="shared" ref="A46:A77" si="2">IF(B46="","",ROW()-13)</f>
        <v/>
      </c>
      <c r="B46" s="52"/>
      <c r="C46" s="49"/>
      <c r="D46" s="49"/>
      <c r="E46" s="50"/>
      <c r="F46" s="50"/>
      <c r="G46" s="50"/>
      <c r="H46" s="50" t="str">
        <f t="shared" ref="H46:H77" si="3">IF(E46="","",SUM(E46:G46))</f>
        <v/>
      </c>
      <c r="I46" s="49"/>
      <c r="J46" s="49"/>
    </row>
    <row r="47" spans="1:10" ht="14.25" customHeight="1" x14ac:dyDescent="0.25">
      <c r="A47" s="48" t="str">
        <f t="shared" si="2"/>
        <v/>
      </c>
      <c r="B47" s="53"/>
      <c r="C47" s="48"/>
      <c r="D47" s="48"/>
      <c r="E47" s="51"/>
      <c r="F47" s="51"/>
      <c r="G47" s="51"/>
      <c r="H47" s="51" t="str">
        <f t="shared" si="3"/>
        <v/>
      </c>
      <c r="I47" s="48"/>
      <c r="J47" s="48"/>
    </row>
    <row r="48" spans="1:10" ht="14.25" customHeight="1" x14ac:dyDescent="0.25">
      <c r="A48" s="49" t="str">
        <f t="shared" si="2"/>
        <v/>
      </c>
      <c r="B48" s="52"/>
      <c r="C48" s="49"/>
      <c r="D48" s="49"/>
      <c r="E48" s="50"/>
      <c r="F48" s="50"/>
      <c r="G48" s="50"/>
      <c r="H48" s="50" t="str">
        <f t="shared" si="3"/>
        <v/>
      </c>
      <c r="I48" s="49"/>
      <c r="J48" s="49"/>
    </row>
    <row r="49" spans="1:10" ht="14.25" customHeight="1" x14ac:dyDescent="0.25">
      <c r="A49" s="48" t="str">
        <f t="shared" si="2"/>
        <v/>
      </c>
      <c r="B49" s="53"/>
      <c r="C49" s="48"/>
      <c r="D49" s="48"/>
      <c r="E49" s="51"/>
      <c r="F49" s="51"/>
      <c r="G49" s="51"/>
      <c r="H49" s="51" t="str">
        <f t="shared" si="3"/>
        <v/>
      </c>
      <c r="I49" s="48"/>
      <c r="J49" s="48"/>
    </row>
    <row r="50" spans="1:10" ht="14.25" customHeight="1" x14ac:dyDescent="0.25">
      <c r="A50" s="49" t="str">
        <f t="shared" si="2"/>
        <v/>
      </c>
      <c r="B50" s="52"/>
      <c r="C50" s="49"/>
      <c r="D50" s="49"/>
      <c r="E50" s="50"/>
      <c r="F50" s="50"/>
      <c r="G50" s="50"/>
      <c r="H50" s="50" t="str">
        <f t="shared" si="3"/>
        <v/>
      </c>
      <c r="I50" s="49"/>
      <c r="J50" s="49"/>
    </row>
    <row r="51" spans="1:10" ht="14.25" customHeight="1" x14ac:dyDescent="0.25">
      <c r="A51" s="48" t="str">
        <f t="shared" si="2"/>
        <v/>
      </c>
      <c r="B51" s="53"/>
      <c r="C51" s="48"/>
      <c r="D51" s="48"/>
      <c r="E51" s="51"/>
      <c r="F51" s="51"/>
      <c r="G51" s="51"/>
      <c r="H51" s="51" t="str">
        <f t="shared" si="3"/>
        <v/>
      </c>
      <c r="I51" s="48"/>
      <c r="J51" s="48"/>
    </row>
    <row r="52" spans="1:10" ht="14.25" customHeight="1" x14ac:dyDescent="0.25">
      <c r="A52" s="49" t="str">
        <f t="shared" si="2"/>
        <v/>
      </c>
      <c r="B52" s="52"/>
      <c r="C52" s="49"/>
      <c r="D52" s="49"/>
      <c r="E52" s="50"/>
      <c r="F52" s="50"/>
      <c r="G52" s="50"/>
      <c r="H52" s="50" t="str">
        <f t="shared" si="3"/>
        <v/>
      </c>
      <c r="I52" s="49"/>
      <c r="J52" s="49"/>
    </row>
    <row r="53" spans="1:10" ht="14.25" customHeight="1" x14ac:dyDescent="0.25">
      <c r="A53" s="48" t="str">
        <f t="shared" si="2"/>
        <v/>
      </c>
      <c r="B53" s="53"/>
      <c r="C53" s="48"/>
      <c r="D53" s="48"/>
      <c r="E53" s="51"/>
      <c r="F53" s="51"/>
      <c r="G53" s="51"/>
      <c r="H53" s="51" t="str">
        <f t="shared" si="3"/>
        <v/>
      </c>
      <c r="I53" s="48"/>
      <c r="J53" s="48"/>
    </row>
    <row r="54" spans="1:10" ht="14.25" customHeight="1" x14ac:dyDescent="0.25">
      <c r="A54" s="49" t="str">
        <f t="shared" si="2"/>
        <v/>
      </c>
      <c r="B54" s="52"/>
      <c r="C54" s="49"/>
      <c r="D54" s="49"/>
      <c r="E54" s="50"/>
      <c r="F54" s="50"/>
      <c r="G54" s="50"/>
      <c r="H54" s="50" t="str">
        <f t="shared" si="3"/>
        <v/>
      </c>
      <c r="I54" s="49"/>
      <c r="J54" s="49"/>
    </row>
    <row r="55" spans="1:10" ht="14.25" customHeight="1" x14ac:dyDescent="0.25">
      <c r="A55" s="48" t="str">
        <f t="shared" si="2"/>
        <v/>
      </c>
      <c r="B55" s="53"/>
      <c r="C55" s="48"/>
      <c r="D55" s="48"/>
      <c r="E55" s="51"/>
      <c r="F55" s="51"/>
      <c r="G55" s="51"/>
      <c r="H55" s="51" t="str">
        <f t="shared" si="3"/>
        <v/>
      </c>
      <c r="I55" s="48"/>
      <c r="J55" s="48"/>
    </row>
    <row r="56" spans="1:10" ht="14.25" customHeight="1" x14ac:dyDescent="0.25">
      <c r="A56" s="49" t="str">
        <f t="shared" si="2"/>
        <v/>
      </c>
      <c r="B56" s="52"/>
      <c r="C56" s="49"/>
      <c r="D56" s="49"/>
      <c r="E56" s="50"/>
      <c r="F56" s="50"/>
      <c r="G56" s="50"/>
      <c r="H56" s="50" t="str">
        <f t="shared" si="3"/>
        <v/>
      </c>
      <c r="I56" s="49"/>
      <c r="J56" s="49"/>
    </row>
    <row r="57" spans="1:10" ht="14.25" customHeight="1" x14ac:dyDescent="0.25">
      <c r="A57" s="48" t="str">
        <f t="shared" si="2"/>
        <v/>
      </c>
      <c r="B57" s="53"/>
      <c r="C57" s="48"/>
      <c r="D57" s="48"/>
      <c r="E57" s="51"/>
      <c r="F57" s="51"/>
      <c r="G57" s="51"/>
      <c r="H57" s="51" t="str">
        <f t="shared" si="3"/>
        <v/>
      </c>
      <c r="I57" s="48"/>
      <c r="J57" s="48"/>
    </row>
    <row r="58" spans="1:10" ht="14.25" customHeight="1" x14ac:dyDescent="0.25">
      <c r="A58" s="49" t="str">
        <f t="shared" si="2"/>
        <v/>
      </c>
      <c r="B58" s="52"/>
      <c r="C58" s="49"/>
      <c r="D58" s="49"/>
      <c r="E58" s="50"/>
      <c r="F58" s="50"/>
      <c r="G58" s="50"/>
      <c r="H58" s="50" t="str">
        <f t="shared" si="3"/>
        <v/>
      </c>
      <c r="I58" s="49"/>
      <c r="J58" s="49"/>
    </row>
    <row r="59" spans="1:10" ht="14.25" customHeight="1" x14ac:dyDescent="0.25">
      <c r="A59" s="48" t="str">
        <f t="shared" si="2"/>
        <v/>
      </c>
      <c r="B59" s="53"/>
      <c r="C59" s="48"/>
      <c r="D59" s="48"/>
      <c r="E59" s="51"/>
      <c r="F59" s="51"/>
      <c r="G59" s="51"/>
      <c r="H59" s="51" t="str">
        <f t="shared" si="3"/>
        <v/>
      </c>
      <c r="I59" s="48"/>
      <c r="J59" s="48"/>
    </row>
    <row r="60" spans="1:10" ht="14.25" customHeight="1" x14ac:dyDescent="0.25">
      <c r="A60" s="49" t="str">
        <f t="shared" si="2"/>
        <v/>
      </c>
      <c r="B60" s="52"/>
      <c r="C60" s="49"/>
      <c r="D60" s="49"/>
      <c r="E60" s="50"/>
      <c r="F60" s="50"/>
      <c r="G60" s="50"/>
      <c r="H60" s="50" t="str">
        <f t="shared" si="3"/>
        <v/>
      </c>
      <c r="I60" s="49"/>
      <c r="J60" s="49"/>
    </row>
    <row r="61" spans="1:10" ht="14.25" customHeight="1" x14ac:dyDescent="0.25">
      <c r="A61" s="48" t="str">
        <f t="shared" si="2"/>
        <v/>
      </c>
      <c r="B61" s="53"/>
      <c r="C61" s="48"/>
      <c r="D61" s="48"/>
      <c r="E61" s="51"/>
      <c r="F61" s="51"/>
      <c r="G61" s="51"/>
      <c r="H61" s="51" t="str">
        <f t="shared" si="3"/>
        <v/>
      </c>
      <c r="I61" s="48"/>
      <c r="J61" s="48"/>
    </row>
    <row r="62" spans="1:10" ht="14.25" customHeight="1" x14ac:dyDescent="0.25">
      <c r="A62" s="49" t="str">
        <f t="shared" si="2"/>
        <v/>
      </c>
      <c r="B62" s="52"/>
      <c r="C62" s="49"/>
      <c r="D62" s="49"/>
      <c r="E62" s="50"/>
      <c r="F62" s="50"/>
      <c r="G62" s="50"/>
      <c r="H62" s="50" t="str">
        <f t="shared" si="3"/>
        <v/>
      </c>
      <c r="I62" s="49"/>
      <c r="J62" s="49"/>
    </row>
    <row r="63" spans="1:10" ht="14.25" customHeight="1" x14ac:dyDescent="0.25">
      <c r="A63" s="48" t="str">
        <f t="shared" si="2"/>
        <v/>
      </c>
      <c r="B63" s="53"/>
      <c r="C63" s="48"/>
      <c r="D63" s="48"/>
      <c r="E63" s="51"/>
      <c r="F63" s="51"/>
      <c r="G63" s="51"/>
      <c r="H63" s="51" t="str">
        <f t="shared" si="3"/>
        <v/>
      </c>
      <c r="I63" s="48"/>
      <c r="J63" s="48"/>
    </row>
    <row r="64" spans="1:10" ht="14.25" customHeight="1" x14ac:dyDescent="0.25">
      <c r="A64" s="49" t="str">
        <f t="shared" si="2"/>
        <v/>
      </c>
      <c r="B64" s="52"/>
      <c r="C64" s="49"/>
      <c r="D64" s="49"/>
      <c r="E64" s="50"/>
      <c r="F64" s="50"/>
      <c r="G64" s="50"/>
      <c r="H64" s="50" t="str">
        <f t="shared" si="3"/>
        <v/>
      </c>
      <c r="I64" s="49"/>
      <c r="J64" s="49"/>
    </row>
    <row r="65" spans="1:10" ht="14.25" customHeight="1" x14ac:dyDescent="0.25">
      <c r="A65" s="48" t="str">
        <f t="shared" si="2"/>
        <v/>
      </c>
      <c r="B65" s="53"/>
      <c r="C65" s="48"/>
      <c r="D65" s="48"/>
      <c r="E65" s="51"/>
      <c r="F65" s="51"/>
      <c r="G65" s="51"/>
      <c r="H65" s="51" t="str">
        <f t="shared" si="3"/>
        <v/>
      </c>
      <c r="I65" s="48"/>
      <c r="J65" s="48"/>
    </row>
    <row r="66" spans="1:10" ht="14.25" customHeight="1" x14ac:dyDescent="0.25">
      <c r="A66" s="49" t="str">
        <f t="shared" si="2"/>
        <v/>
      </c>
      <c r="B66" s="52"/>
      <c r="C66" s="49"/>
      <c r="D66" s="49"/>
      <c r="E66" s="50"/>
      <c r="F66" s="50"/>
      <c r="G66" s="50"/>
      <c r="H66" s="50" t="str">
        <f t="shared" si="3"/>
        <v/>
      </c>
      <c r="I66" s="49"/>
      <c r="J66" s="49"/>
    </row>
    <row r="67" spans="1:10" ht="14.25" customHeight="1" x14ac:dyDescent="0.25">
      <c r="A67" s="48" t="str">
        <f t="shared" si="2"/>
        <v/>
      </c>
      <c r="B67" s="53"/>
      <c r="C67" s="48"/>
      <c r="D67" s="48"/>
      <c r="E67" s="51"/>
      <c r="F67" s="51"/>
      <c r="G67" s="51"/>
      <c r="H67" s="51" t="str">
        <f t="shared" si="3"/>
        <v/>
      </c>
      <c r="I67" s="48"/>
      <c r="J67" s="48"/>
    </row>
    <row r="68" spans="1:10" ht="14.25" customHeight="1" x14ac:dyDescent="0.25">
      <c r="A68" s="49" t="str">
        <f t="shared" si="2"/>
        <v/>
      </c>
      <c r="B68" s="52"/>
      <c r="C68" s="49"/>
      <c r="D68" s="49"/>
      <c r="E68" s="50"/>
      <c r="F68" s="50"/>
      <c r="G68" s="50"/>
      <c r="H68" s="50" t="str">
        <f t="shared" si="3"/>
        <v/>
      </c>
      <c r="I68" s="49"/>
      <c r="J68" s="49"/>
    </row>
    <row r="69" spans="1:10" ht="14.25" customHeight="1" x14ac:dyDescent="0.25">
      <c r="A69" s="48" t="str">
        <f t="shared" si="2"/>
        <v/>
      </c>
      <c r="B69" s="53"/>
      <c r="C69" s="48"/>
      <c r="D69" s="48"/>
      <c r="E69" s="51"/>
      <c r="F69" s="51"/>
      <c r="G69" s="51"/>
      <c r="H69" s="51" t="str">
        <f t="shared" si="3"/>
        <v/>
      </c>
      <c r="I69" s="48"/>
      <c r="J69" s="48"/>
    </row>
    <row r="70" spans="1:10" ht="14.25" customHeight="1" x14ac:dyDescent="0.25">
      <c r="A70" s="49" t="str">
        <f t="shared" si="2"/>
        <v/>
      </c>
      <c r="B70" s="52"/>
      <c r="C70" s="49"/>
      <c r="D70" s="49"/>
      <c r="E70" s="50"/>
      <c r="F70" s="50"/>
      <c r="G70" s="50"/>
      <c r="H70" s="50" t="str">
        <f t="shared" si="3"/>
        <v/>
      </c>
      <c r="I70" s="49"/>
      <c r="J70" s="49"/>
    </row>
    <row r="71" spans="1:10" ht="14.25" customHeight="1" x14ac:dyDescent="0.25">
      <c r="A71" s="48" t="str">
        <f t="shared" si="2"/>
        <v/>
      </c>
      <c r="B71" s="53"/>
      <c r="C71" s="48"/>
      <c r="D71" s="48"/>
      <c r="E71" s="51"/>
      <c r="F71" s="51"/>
      <c r="G71" s="51"/>
      <c r="H71" s="51" t="str">
        <f t="shared" si="3"/>
        <v/>
      </c>
      <c r="I71" s="48"/>
      <c r="J71" s="48"/>
    </row>
    <row r="72" spans="1:10" ht="14.25" customHeight="1" x14ac:dyDescent="0.25">
      <c r="A72" s="49" t="str">
        <f t="shared" si="2"/>
        <v/>
      </c>
      <c r="B72" s="52"/>
      <c r="C72" s="49"/>
      <c r="D72" s="49"/>
      <c r="E72" s="50"/>
      <c r="F72" s="50"/>
      <c r="G72" s="50"/>
      <c r="H72" s="50" t="str">
        <f t="shared" si="3"/>
        <v/>
      </c>
      <c r="I72" s="49"/>
      <c r="J72" s="49"/>
    </row>
    <row r="73" spans="1:10" ht="14.25" customHeight="1" x14ac:dyDescent="0.25">
      <c r="A73" s="48" t="str">
        <f t="shared" si="2"/>
        <v/>
      </c>
      <c r="B73" s="53"/>
      <c r="C73" s="48"/>
      <c r="D73" s="48"/>
      <c r="E73" s="51"/>
      <c r="F73" s="51"/>
      <c r="G73" s="51"/>
      <c r="H73" s="51" t="str">
        <f t="shared" si="3"/>
        <v/>
      </c>
      <c r="I73" s="48"/>
      <c r="J73" s="48"/>
    </row>
    <row r="74" spans="1:10" ht="14.25" customHeight="1" x14ac:dyDescent="0.25">
      <c r="A74" s="49" t="str">
        <f t="shared" si="2"/>
        <v/>
      </c>
      <c r="B74" s="52"/>
      <c r="C74" s="49"/>
      <c r="D74" s="49"/>
      <c r="E74" s="50"/>
      <c r="F74" s="50"/>
      <c r="G74" s="50"/>
      <c r="H74" s="50" t="str">
        <f t="shared" si="3"/>
        <v/>
      </c>
      <c r="I74" s="49"/>
      <c r="J74" s="49"/>
    </row>
    <row r="75" spans="1:10" ht="14.25" customHeight="1" x14ac:dyDescent="0.25">
      <c r="A75" s="48" t="str">
        <f t="shared" si="2"/>
        <v/>
      </c>
      <c r="B75" s="53"/>
      <c r="C75" s="48"/>
      <c r="D75" s="48"/>
      <c r="E75" s="51"/>
      <c r="F75" s="51"/>
      <c r="G75" s="51"/>
      <c r="H75" s="51" t="str">
        <f t="shared" si="3"/>
        <v/>
      </c>
      <c r="I75" s="48"/>
      <c r="J75" s="48"/>
    </row>
    <row r="76" spans="1:10" ht="14.25" customHeight="1" x14ac:dyDescent="0.25">
      <c r="A76" s="49" t="str">
        <f t="shared" si="2"/>
        <v/>
      </c>
      <c r="B76" s="52"/>
      <c r="C76" s="49"/>
      <c r="D76" s="49"/>
      <c r="E76" s="50"/>
      <c r="F76" s="50"/>
      <c r="G76" s="50"/>
      <c r="H76" s="50" t="str">
        <f t="shared" si="3"/>
        <v/>
      </c>
      <c r="I76" s="49"/>
      <c r="J76" s="49"/>
    </row>
    <row r="77" spans="1:10" ht="14.25" customHeight="1" x14ac:dyDescent="0.25">
      <c r="A77" s="48" t="str">
        <f t="shared" si="2"/>
        <v/>
      </c>
      <c r="B77" s="53"/>
      <c r="C77" s="48"/>
      <c r="D77" s="48"/>
      <c r="E77" s="51"/>
      <c r="F77" s="51"/>
      <c r="G77" s="51"/>
      <c r="H77" s="51" t="str">
        <f t="shared" si="3"/>
        <v/>
      </c>
      <c r="I77" s="48"/>
      <c r="J77" s="48"/>
    </row>
    <row r="78" spans="1:10" ht="14.25" customHeight="1" x14ac:dyDescent="0.25">
      <c r="A78" s="49" t="str">
        <f t="shared" ref="A78:A109" si="4">IF(B78="","",ROW()-13)</f>
        <v/>
      </c>
      <c r="B78" s="52"/>
      <c r="C78" s="49"/>
      <c r="D78" s="49"/>
      <c r="E78" s="50"/>
      <c r="F78" s="50"/>
      <c r="G78" s="50"/>
      <c r="H78" s="50" t="str">
        <f t="shared" ref="H78:H109" si="5">IF(E78="","",SUM(E78:G78))</f>
        <v/>
      </c>
      <c r="I78" s="49"/>
      <c r="J78" s="49"/>
    </row>
    <row r="79" spans="1:10" ht="14.25" customHeight="1" x14ac:dyDescent="0.25">
      <c r="A79" s="48" t="str">
        <f t="shared" si="4"/>
        <v/>
      </c>
      <c r="B79" s="53"/>
      <c r="C79" s="48"/>
      <c r="D79" s="48"/>
      <c r="E79" s="51"/>
      <c r="F79" s="51"/>
      <c r="G79" s="51"/>
      <c r="H79" s="51" t="str">
        <f t="shared" si="5"/>
        <v/>
      </c>
      <c r="I79" s="48"/>
      <c r="J79" s="48"/>
    </row>
    <row r="80" spans="1:10" ht="14.25" customHeight="1" x14ac:dyDescent="0.25">
      <c r="A80" s="49" t="str">
        <f t="shared" si="4"/>
        <v/>
      </c>
      <c r="B80" s="52"/>
      <c r="C80" s="49"/>
      <c r="D80" s="49"/>
      <c r="E80" s="50"/>
      <c r="F80" s="50"/>
      <c r="G80" s="50"/>
      <c r="H80" s="50" t="str">
        <f t="shared" si="5"/>
        <v/>
      </c>
      <c r="I80" s="49"/>
      <c r="J80" s="49"/>
    </row>
    <row r="81" spans="1:10" ht="14.25" customHeight="1" x14ac:dyDescent="0.25">
      <c r="A81" s="48" t="str">
        <f t="shared" si="4"/>
        <v/>
      </c>
      <c r="B81" s="53"/>
      <c r="C81" s="48"/>
      <c r="D81" s="48"/>
      <c r="E81" s="51"/>
      <c r="F81" s="51"/>
      <c r="G81" s="51"/>
      <c r="H81" s="51" t="str">
        <f t="shared" si="5"/>
        <v/>
      </c>
      <c r="I81" s="48"/>
      <c r="J81" s="48"/>
    </row>
    <row r="82" spans="1:10" ht="14.25" customHeight="1" x14ac:dyDescent="0.25">
      <c r="A82" s="49" t="str">
        <f t="shared" si="4"/>
        <v/>
      </c>
      <c r="B82" s="52"/>
      <c r="C82" s="49"/>
      <c r="D82" s="49"/>
      <c r="E82" s="50"/>
      <c r="F82" s="50"/>
      <c r="G82" s="50"/>
      <c r="H82" s="50" t="str">
        <f t="shared" si="5"/>
        <v/>
      </c>
      <c r="I82" s="49"/>
      <c r="J82" s="49"/>
    </row>
    <row r="83" spans="1:10" ht="14.25" customHeight="1" x14ac:dyDescent="0.25">
      <c r="A83" s="48" t="str">
        <f t="shared" si="4"/>
        <v/>
      </c>
      <c r="B83" s="53"/>
      <c r="C83" s="48"/>
      <c r="D83" s="48"/>
      <c r="E83" s="51"/>
      <c r="F83" s="51"/>
      <c r="G83" s="51"/>
      <c r="H83" s="51" t="str">
        <f t="shared" si="5"/>
        <v/>
      </c>
      <c r="I83" s="48"/>
      <c r="J83" s="48"/>
    </row>
    <row r="84" spans="1:10" ht="14.25" customHeight="1" x14ac:dyDescent="0.25">
      <c r="A84" s="49" t="str">
        <f t="shared" si="4"/>
        <v/>
      </c>
      <c r="B84" s="52"/>
      <c r="C84" s="49"/>
      <c r="D84" s="49"/>
      <c r="E84" s="50"/>
      <c r="F84" s="50"/>
      <c r="G84" s="50"/>
      <c r="H84" s="50" t="str">
        <f t="shared" si="5"/>
        <v/>
      </c>
      <c r="I84" s="49"/>
      <c r="J84" s="49"/>
    </row>
    <row r="85" spans="1:10" ht="14.25" customHeight="1" x14ac:dyDescent="0.25">
      <c r="A85" s="48" t="str">
        <f t="shared" si="4"/>
        <v/>
      </c>
      <c r="B85" s="53"/>
      <c r="C85" s="48"/>
      <c r="D85" s="48"/>
      <c r="E85" s="51"/>
      <c r="F85" s="51"/>
      <c r="G85" s="51"/>
      <c r="H85" s="51" t="str">
        <f t="shared" si="5"/>
        <v/>
      </c>
      <c r="I85" s="48"/>
      <c r="J85" s="48"/>
    </row>
    <row r="86" spans="1:10" ht="14.25" customHeight="1" x14ac:dyDescent="0.25">
      <c r="A86" s="49" t="str">
        <f t="shared" si="4"/>
        <v/>
      </c>
      <c r="B86" s="52"/>
      <c r="C86" s="49"/>
      <c r="D86" s="49"/>
      <c r="E86" s="50"/>
      <c r="F86" s="50"/>
      <c r="G86" s="50"/>
      <c r="H86" s="50" t="str">
        <f t="shared" si="5"/>
        <v/>
      </c>
      <c r="I86" s="49"/>
      <c r="J86" s="49"/>
    </row>
    <row r="87" spans="1:10" ht="14.25" customHeight="1" x14ac:dyDescent="0.25">
      <c r="A87" s="48" t="str">
        <f t="shared" si="4"/>
        <v/>
      </c>
      <c r="B87" s="53"/>
      <c r="C87" s="48"/>
      <c r="D87" s="48"/>
      <c r="E87" s="51"/>
      <c r="F87" s="51"/>
      <c r="G87" s="51"/>
      <c r="H87" s="51" t="str">
        <f t="shared" si="5"/>
        <v/>
      </c>
      <c r="I87" s="48"/>
      <c r="J87" s="48"/>
    </row>
    <row r="88" spans="1:10" ht="14.25" customHeight="1" x14ac:dyDescent="0.25">
      <c r="A88" s="49" t="str">
        <f t="shared" si="4"/>
        <v/>
      </c>
      <c r="B88" s="52"/>
      <c r="C88" s="49"/>
      <c r="D88" s="49"/>
      <c r="E88" s="50"/>
      <c r="F88" s="50"/>
      <c r="G88" s="50"/>
      <c r="H88" s="50" t="str">
        <f t="shared" si="5"/>
        <v/>
      </c>
      <c r="I88" s="49"/>
      <c r="J88" s="49"/>
    </row>
    <row r="89" spans="1:10" ht="14.25" customHeight="1" x14ac:dyDescent="0.25">
      <c r="A89" s="48" t="str">
        <f t="shared" si="4"/>
        <v/>
      </c>
      <c r="B89" s="53"/>
      <c r="C89" s="48"/>
      <c r="D89" s="48"/>
      <c r="E89" s="51"/>
      <c r="F89" s="51"/>
      <c r="G89" s="51"/>
      <c r="H89" s="51" t="str">
        <f t="shared" si="5"/>
        <v/>
      </c>
      <c r="I89" s="48"/>
      <c r="J89" s="48"/>
    </row>
    <row r="90" spans="1:10" ht="14.25" customHeight="1" x14ac:dyDescent="0.25">
      <c r="A90" s="49" t="str">
        <f t="shared" si="4"/>
        <v/>
      </c>
      <c r="B90" s="52"/>
      <c r="C90" s="49"/>
      <c r="D90" s="49"/>
      <c r="E90" s="50"/>
      <c r="F90" s="50"/>
      <c r="G90" s="50"/>
      <c r="H90" s="50" t="str">
        <f t="shared" si="5"/>
        <v/>
      </c>
      <c r="I90" s="49"/>
      <c r="J90" s="49"/>
    </row>
    <row r="91" spans="1:10" ht="14.25" customHeight="1" x14ac:dyDescent="0.25">
      <c r="A91" s="48" t="str">
        <f t="shared" si="4"/>
        <v/>
      </c>
      <c r="B91" s="53"/>
      <c r="C91" s="48"/>
      <c r="D91" s="48"/>
      <c r="E91" s="51"/>
      <c r="F91" s="51"/>
      <c r="G91" s="51"/>
      <c r="H91" s="51" t="str">
        <f t="shared" si="5"/>
        <v/>
      </c>
      <c r="I91" s="48"/>
      <c r="J91" s="48"/>
    </row>
    <row r="92" spans="1:10" ht="14.25" customHeight="1" x14ac:dyDescent="0.25">
      <c r="A92" s="49" t="str">
        <f t="shared" si="4"/>
        <v/>
      </c>
      <c r="B92" s="52"/>
      <c r="C92" s="49"/>
      <c r="D92" s="49"/>
      <c r="E92" s="50"/>
      <c r="F92" s="50"/>
      <c r="G92" s="50"/>
      <c r="H92" s="50" t="str">
        <f t="shared" si="5"/>
        <v/>
      </c>
      <c r="I92" s="49"/>
      <c r="J92" s="49"/>
    </row>
    <row r="93" spans="1:10" ht="14.25" customHeight="1" x14ac:dyDescent="0.25">
      <c r="A93" s="48" t="str">
        <f t="shared" si="4"/>
        <v/>
      </c>
      <c r="B93" s="53"/>
      <c r="C93" s="48"/>
      <c r="D93" s="48"/>
      <c r="E93" s="51"/>
      <c r="F93" s="51"/>
      <c r="G93" s="51"/>
      <c r="H93" s="51" t="str">
        <f t="shared" si="5"/>
        <v/>
      </c>
      <c r="I93" s="48"/>
      <c r="J93" s="48"/>
    </row>
    <row r="94" spans="1:10" ht="14.25" customHeight="1" x14ac:dyDescent="0.25">
      <c r="A94" s="49" t="str">
        <f t="shared" si="4"/>
        <v/>
      </c>
      <c r="B94" s="52"/>
      <c r="C94" s="49"/>
      <c r="D94" s="49"/>
      <c r="E94" s="50"/>
      <c r="F94" s="50"/>
      <c r="G94" s="50"/>
      <c r="H94" s="50" t="str">
        <f t="shared" si="5"/>
        <v/>
      </c>
      <c r="I94" s="49"/>
      <c r="J94" s="49"/>
    </row>
    <row r="95" spans="1:10" ht="14.25" customHeight="1" x14ac:dyDescent="0.25">
      <c r="A95" s="48" t="str">
        <f t="shared" si="4"/>
        <v/>
      </c>
      <c r="B95" s="53"/>
      <c r="C95" s="48"/>
      <c r="D95" s="48"/>
      <c r="E95" s="51"/>
      <c r="F95" s="51"/>
      <c r="G95" s="51"/>
      <c r="H95" s="51" t="str">
        <f t="shared" si="5"/>
        <v/>
      </c>
      <c r="I95" s="48"/>
      <c r="J95" s="48"/>
    </row>
    <row r="96" spans="1:10" ht="14.25" customHeight="1" x14ac:dyDescent="0.25">
      <c r="A96" s="49" t="str">
        <f t="shared" si="4"/>
        <v/>
      </c>
      <c r="B96" s="52"/>
      <c r="C96" s="49"/>
      <c r="D96" s="49"/>
      <c r="E96" s="50"/>
      <c r="F96" s="50"/>
      <c r="G96" s="50"/>
      <c r="H96" s="50" t="str">
        <f t="shared" si="5"/>
        <v/>
      </c>
      <c r="I96" s="49"/>
      <c r="J96" s="49"/>
    </row>
    <row r="97" spans="1:10" ht="14.25" customHeight="1" x14ac:dyDescent="0.25">
      <c r="A97" s="48" t="str">
        <f t="shared" si="4"/>
        <v/>
      </c>
      <c r="B97" s="53"/>
      <c r="C97" s="48"/>
      <c r="D97" s="48"/>
      <c r="E97" s="51"/>
      <c r="F97" s="51"/>
      <c r="G97" s="51"/>
      <c r="H97" s="51" t="str">
        <f t="shared" si="5"/>
        <v/>
      </c>
      <c r="I97" s="48"/>
      <c r="J97" s="48"/>
    </row>
    <row r="98" spans="1:10" ht="14.25" customHeight="1" x14ac:dyDescent="0.25">
      <c r="A98" s="49" t="str">
        <f t="shared" si="4"/>
        <v/>
      </c>
      <c r="B98" s="52"/>
      <c r="C98" s="49"/>
      <c r="D98" s="49"/>
      <c r="E98" s="50"/>
      <c r="F98" s="50"/>
      <c r="G98" s="50"/>
      <c r="H98" s="50" t="str">
        <f t="shared" si="5"/>
        <v/>
      </c>
      <c r="I98" s="49"/>
      <c r="J98" s="49"/>
    </row>
    <row r="99" spans="1:10" ht="14.25" customHeight="1" x14ac:dyDescent="0.25">
      <c r="A99" s="48" t="str">
        <f t="shared" si="4"/>
        <v/>
      </c>
      <c r="B99" s="53"/>
      <c r="C99" s="48"/>
      <c r="D99" s="48"/>
      <c r="E99" s="51"/>
      <c r="F99" s="51"/>
      <c r="G99" s="51"/>
      <c r="H99" s="51" t="str">
        <f t="shared" si="5"/>
        <v/>
      </c>
      <c r="I99" s="48"/>
      <c r="J99" s="48"/>
    </row>
    <row r="100" spans="1:10" ht="14.25" customHeight="1" x14ac:dyDescent="0.25">
      <c r="A100" s="49" t="str">
        <f t="shared" si="4"/>
        <v/>
      </c>
      <c r="B100" s="52"/>
      <c r="C100" s="49"/>
      <c r="D100" s="49"/>
      <c r="E100" s="50"/>
      <c r="F100" s="50"/>
      <c r="G100" s="50"/>
      <c r="H100" s="50" t="str">
        <f t="shared" si="5"/>
        <v/>
      </c>
      <c r="I100" s="49"/>
      <c r="J100" s="49"/>
    </row>
    <row r="101" spans="1:10" ht="14.25" customHeight="1" x14ac:dyDescent="0.25">
      <c r="A101" s="48" t="str">
        <f t="shared" si="4"/>
        <v/>
      </c>
      <c r="B101" s="53"/>
      <c r="C101" s="48"/>
      <c r="D101" s="48"/>
      <c r="E101" s="51"/>
      <c r="F101" s="51"/>
      <c r="G101" s="51"/>
      <c r="H101" s="51" t="str">
        <f t="shared" si="5"/>
        <v/>
      </c>
      <c r="I101" s="48"/>
      <c r="J101" s="48"/>
    </row>
    <row r="102" spans="1:10" ht="14.25" customHeight="1" x14ac:dyDescent="0.25">
      <c r="A102" s="49" t="str">
        <f t="shared" si="4"/>
        <v/>
      </c>
      <c r="B102" s="52"/>
      <c r="C102" s="49"/>
      <c r="D102" s="49"/>
      <c r="E102" s="50"/>
      <c r="F102" s="50"/>
      <c r="G102" s="50"/>
      <c r="H102" s="50" t="str">
        <f t="shared" si="5"/>
        <v/>
      </c>
      <c r="I102" s="49"/>
      <c r="J102" s="49"/>
    </row>
    <row r="103" spans="1:10" ht="14.25" customHeight="1" x14ac:dyDescent="0.25">
      <c r="A103" s="48" t="str">
        <f t="shared" si="4"/>
        <v/>
      </c>
      <c r="B103" s="53"/>
      <c r="C103" s="48"/>
      <c r="D103" s="48"/>
      <c r="E103" s="51"/>
      <c r="F103" s="51"/>
      <c r="G103" s="51"/>
      <c r="H103" s="51" t="str">
        <f t="shared" si="5"/>
        <v/>
      </c>
      <c r="I103" s="48"/>
      <c r="J103" s="48"/>
    </row>
    <row r="104" spans="1:10" ht="14.25" customHeight="1" x14ac:dyDescent="0.25">
      <c r="A104" s="49" t="str">
        <f t="shared" si="4"/>
        <v/>
      </c>
      <c r="B104" s="52"/>
      <c r="C104" s="49"/>
      <c r="D104" s="49"/>
      <c r="E104" s="50"/>
      <c r="F104" s="50"/>
      <c r="G104" s="50"/>
      <c r="H104" s="50" t="str">
        <f t="shared" si="5"/>
        <v/>
      </c>
      <c r="I104" s="49"/>
      <c r="J104" s="49"/>
    </row>
    <row r="105" spans="1:10" ht="14.25" customHeight="1" x14ac:dyDescent="0.25">
      <c r="A105" s="48" t="str">
        <f t="shared" si="4"/>
        <v/>
      </c>
      <c r="B105" s="53"/>
      <c r="C105" s="48"/>
      <c r="D105" s="48"/>
      <c r="E105" s="51"/>
      <c r="F105" s="51"/>
      <c r="G105" s="51"/>
      <c r="H105" s="51" t="str">
        <f t="shared" si="5"/>
        <v/>
      </c>
      <c r="I105" s="48"/>
      <c r="J105" s="48"/>
    </row>
    <row r="106" spans="1:10" ht="14.25" customHeight="1" x14ac:dyDescent="0.25">
      <c r="A106" s="49" t="str">
        <f t="shared" si="4"/>
        <v/>
      </c>
      <c r="B106" s="52"/>
      <c r="C106" s="49"/>
      <c r="D106" s="49"/>
      <c r="E106" s="50"/>
      <c r="F106" s="50"/>
      <c r="G106" s="50"/>
      <c r="H106" s="50" t="str">
        <f t="shared" si="5"/>
        <v/>
      </c>
      <c r="I106" s="49"/>
      <c r="J106" s="49"/>
    </row>
    <row r="107" spans="1:10" ht="14.25" customHeight="1" x14ac:dyDescent="0.25">
      <c r="A107" s="48" t="str">
        <f t="shared" si="4"/>
        <v/>
      </c>
      <c r="B107" s="53"/>
      <c r="C107" s="48"/>
      <c r="D107" s="48"/>
      <c r="E107" s="51"/>
      <c r="F107" s="51"/>
      <c r="G107" s="51"/>
      <c r="H107" s="51" t="str">
        <f t="shared" si="5"/>
        <v/>
      </c>
      <c r="I107" s="48"/>
      <c r="J107" s="48"/>
    </row>
    <row r="108" spans="1:10" ht="14.25" customHeight="1" x14ac:dyDescent="0.25">
      <c r="A108" s="49" t="str">
        <f t="shared" si="4"/>
        <v/>
      </c>
      <c r="B108" s="52"/>
      <c r="C108" s="49"/>
      <c r="D108" s="49"/>
      <c r="E108" s="50"/>
      <c r="F108" s="50"/>
      <c r="G108" s="50"/>
      <c r="H108" s="50" t="str">
        <f t="shared" si="5"/>
        <v/>
      </c>
      <c r="I108" s="49"/>
      <c r="J108" s="49"/>
    </row>
    <row r="109" spans="1:10" ht="14.25" customHeight="1" x14ac:dyDescent="0.25">
      <c r="A109" s="48" t="str">
        <f t="shared" si="4"/>
        <v/>
      </c>
      <c r="B109" s="53"/>
      <c r="C109" s="48"/>
      <c r="D109" s="48"/>
      <c r="E109" s="51"/>
      <c r="F109" s="51"/>
      <c r="G109" s="51"/>
      <c r="H109" s="51" t="str">
        <f t="shared" si="5"/>
        <v/>
      </c>
      <c r="I109" s="48"/>
      <c r="J109" s="48"/>
    </row>
    <row r="110" spans="1:10" ht="14.25" customHeight="1" x14ac:dyDescent="0.25">
      <c r="A110" s="49" t="str">
        <f t="shared" ref="A110:A141" si="6">IF(B110="","",ROW()-13)</f>
        <v/>
      </c>
      <c r="B110" s="52"/>
      <c r="C110" s="49"/>
      <c r="D110" s="49"/>
      <c r="E110" s="50"/>
      <c r="F110" s="50"/>
      <c r="G110" s="50"/>
      <c r="H110" s="50" t="str">
        <f t="shared" ref="H110:H141" si="7">IF(E110="","",SUM(E110:G110))</f>
        <v/>
      </c>
      <c r="I110" s="49"/>
      <c r="J110" s="49"/>
    </row>
    <row r="111" spans="1:10" ht="14.25" customHeight="1" x14ac:dyDescent="0.25">
      <c r="A111" s="48" t="str">
        <f t="shared" si="6"/>
        <v/>
      </c>
      <c r="B111" s="53"/>
      <c r="C111" s="48"/>
      <c r="D111" s="48"/>
      <c r="E111" s="51"/>
      <c r="F111" s="51"/>
      <c r="G111" s="51"/>
      <c r="H111" s="51" t="str">
        <f t="shared" si="7"/>
        <v/>
      </c>
      <c r="I111" s="48"/>
      <c r="J111" s="48"/>
    </row>
    <row r="112" spans="1:10" ht="14.25" customHeight="1" x14ac:dyDescent="0.25">
      <c r="A112" s="49" t="str">
        <f t="shared" si="6"/>
        <v/>
      </c>
      <c r="B112" s="52"/>
      <c r="C112" s="49"/>
      <c r="D112" s="49"/>
      <c r="E112" s="50"/>
      <c r="F112" s="50"/>
      <c r="G112" s="50"/>
      <c r="H112" s="50" t="str">
        <f t="shared" si="7"/>
        <v/>
      </c>
      <c r="I112" s="49"/>
      <c r="J112" s="49"/>
    </row>
    <row r="113" spans="1:10" ht="14.25" customHeight="1" x14ac:dyDescent="0.25">
      <c r="A113" s="48" t="str">
        <f t="shared" si="6"/>
        <v/>
      </c>
      <c r="B113" s="53"/>
      <c r="C113" s="48"/>
      <c r="D113" s="48"/>
      <c r="E113" s="51"/>
      <c r="F113" s="51"/>
      <c r="G113" s="51"/>
      <c r="H113" s="51" t="str">
        <f t="shared" si="7"/>
        <v/>
      </c>
      <c r="I113" s="48"/>
      <c r="J113" s="48"/>
    </row>
  </sheetData>
  <mergeCells count="5">
    <mergeCell ref="A2:J3"/>
    <mergeCell ref="A4:J4"/>
    <mergeCell ref="A6:J8"/>
    <mergeCell ref="A9:J9"/>
    <mergeCell ref="A11:J11"/>
  </mergeCells>
  <pageMargins left="0.25" right="0.25" top="0.4" bottom="0.4" header="0.511811023622047" footer="0.511811023622047"/>
  <pageSetup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8B463"/>
    <pageSetUpPr fitToPage="1"/>
  </sheetPr>
  <dimension ref="A2:F24"/>
  <sheetViews>
    <sheetView showGridLines="0" zoomScale="90" zoomScaleNormal="90" workbookViewId="0"/>
  </sheetViews>
  <sheetFormatPr defaultColWidth="8.7109375" defaultRowHeight="15" x14ac:dyDescent="0.25"/>
  <cols>
    <col min="1" max="1" width="22" customWidth="1"/>
    <col min="2" max="2" width="20" customWidth="1"/>
    <col min="3" max="5" width="22" customWidth="1"/>
    <col min="6" max="6" width="25" customWidth="1"/>
  </cols>
  <sheetData>
    <row r="2" spans="1:6" ht="30" customHeight="1" x14ac:dyDescent="0.25">
      <c r="A2" s="12" t="s">
        <v>0</v>
      </c>
      <c r="B2" s="12"/>
      <c r="C2" s="12"/>
      <c r="D2" s="12"/>
      <c r="E2" s="12"/>
      <c r="F2" s="12"/>
    </row>
    <row r="3" spans="1:6" ht="30" customHeight="1" x14ac:dyDescent="0.25">
      <c r="A3" s="12"/>
      <c r="B3" s="12"/>
      <c r="C3" s="12"/>
      <c r="D3" s="12"/>
      <c r="E3" s="12"/>
      <c r="F3" s="12"/>
    </row>
    <row r="4" spans="1:6" ht="21.75" customHeight="1" x14ac:dyDescent="0.25">
      <c r="A4" s="11" t="s">
        <v>1</v>
      </c>
      <c r="B4" s="11"/>
      <c r="C4" s="11"/>
      <c r="D4" s="11"/>
      <c r="E4" s="11"/>
      <c r="F4" s="11"/>
    </row>
    <row r="6" spans="1:6" ht="33.75" customHeight="1" x14ac:dyDescent="0.25">
      <c r="A6" s="10" t="s">
        <v>41</v>
      </c>
      <c r="B6" s="10"/>
      <c r="C6" s="10"/>
      <c r="D6" s="10"/>
      <c r="E6" s="10"/>
      <c r="F6" s="10"/>
    </row>
    <row r="7" spans="1:6" ht="33.75" customHeight="1" x14ac:dyDescent="0.25">
      <c r="A7" s="10"/>
      <c r="B7" s="10"/>
      <c r="C7" s="10"/>
      <c r="D7" s="10"/>
      <c r="E7" s="10"/>
      <c r="F7" s="10"/>
    </row>
    <row r="8" spans="1:6" ht="33.75" customHeight="1" x14ac:dyDescent="0.25">
      <c r="A8" s="10"/>
      <c r="B8" s="10"/>
      <c r="C8" s="10"/>
      <c r="D8" s="10"/>
      <c r="E8" s="10"/>
      <c r="F8" s="10"/>
    </row>
    <row r="9" spans="1:6" ht="15" customHeight="1" x14ac:dyDescent="0.25">
      <c r="A9" s="9" t="s">
        <v>416</v>
      </c>
      <c r="B9" s="9"/>
      <c r="C9" s="9"/>
      <c r="D9" s="9"/>
      <c r="E9" s="9"/>
      <c r="F9" s="9"/>
    </row>
    <row r="11" spans="1:6" ht="25.5" customHeight="1" x14ac:dyDescent="0.25">
      <c r="A11" s="8" t="s">
        <v>417</v>
      </c>
      <c r="B11" s="8"/>
      <c r="C11" s="8"/>
      <c r="D11" s="8"/>
      <c r="E11" s="8"/>
      <c r="F11" s="8"/>
    </row>
    <row r="13" spans="1:6" ht="31.5" customHeight="1" x14ac:dyDescent="0.25">
      <c r="A13" s="18" t="s">
        <v>418</v>
      </c>
      <c r="B13" s="18" t="s">
        <v>419</v>
      </c>
      <c r="C13" s="18" t="s">
        <v>367</v>
      </c>
      <c r="D13" s="18" t="s">
        <v>420</v>
      </c>
      <c r="E13" s="18" t="s">
        <v>421</v>
      </c>
      <c r="F13" s="18" t="s">
        <v>369</v>
      </c>
    </row>
    <row r="14" spans="1:6" ht="14.25" customHeight="1" x14ac:dyDescent="0.25">
      <c r="A14" s="38" t="s">
        <v>422</v>
      </c>
      <c r="B14" s="42">
        <f>SUM('TDS Working'!$Y$14:$Y$513)</f>
        <v>122950</v>
      </c>
      <c r="C14" s="38" t="str">
        <f>IF(B14&gt;=0,"OK","CHECK")</f>
        <v>OK</v>
      </c>
      <c r="D14" s="38" t="s">
        <v>32</v>
      </c>
      <c r="E14" s="38">
        <f>B14-IF(B14=B18,B15,B14)</f>
        <v>0</v>
      </c>
      <c r="F14" s="38"/>
    </row>
    <row r="15" spans="1:6" ht="28.5" customHeight="1" x14ac:dyDescent="0.25">
      <c r="A15" s="31" t="s">
        <v>423</v>
      </c>
      <c r="B15" s="33">
        <f>SUMIFS('TDS Working'!$Y$14:$Y$513,'TDS Working'!$AB$14:$AB$513,"&gt;0")</f>
        <v>122950</v>
      </c>
      <c r="C15" s="31" t="str">
        <f>IF(B15&lt;=B14,"OK","CHECK")</f>
        <v>OK</v>
      </c>
      <c r="D15" s="31" t="s">
        <v>32</v>
      </c>
      <c r="E15" s="31">
        <f>B15-IF(B15=B18,B15,B15)</f>
        <v>0</v>
      </c>
      <c r="F15" s="31"/>
    </row>
    <row r="16" spans="1:6" ht="28.5" customHeight="1" x14ac:dyDescent="0.25">
      <c r="A16" s="38" t="s">
        <v>424</v>
      </c>
      <c r="B16" s="42">
        <f>SUM('Challan Tracking'!$E$14:$E$113)</f>
        <v>13950</v>
      </c>
      <c r="C16" s="38" t="str">
        <f>IF(ABS(B16-B15)&lt;0.01,"MATCH","CHECK")</f>
        <v>CHECK</v>
      </c>
      <c r="D16" s="38" t="s">
        <v>35</v>
      </c>
      <c r="E16" s="38">
        <f>B16-IF(B16=B18,B15,B16)</f>
        <v>0</v>
      </c>
      <c r="F16" s="38"/>
    </row>
    <row r="17" spans="1:6" ht="14.25" customHeight="1" x14ac:dyDescent="0.25">
      <c r="A17" s="31" t="s">
        <v>425</v>
      </c>
      <c r="B17" s="33">
        <f>B14-B15</f>
        <v>0</v>
      </c>
      <c r="C17" s="31" t="str">
        <f>IF(ABS(B17)&lt;0.01,"CLEAR","OUTSTANDING")</f>
        <v>CLEAR</v>
      </c>
      <c r="D17" s="31" t="s">
        <v>426</v>
      </c>
      <c r="E17" s="31">
        <f>B17-IF(B17=B18,B15,B17)</f>
        <v>0</v>
      </c>
      <c r="F17" s="31"/>
    </row>
    <row r="18" spans="1:6" ht="28.5" customHeight="1" x14ac:dyDescent="0.25">
      <c r="A18" s="38" t="s">
        <v>427</v>
      </c>
      <c r="B18" s="42">
        <f>B16-B15</f>
        <v>-109000</v>
      </c>
      <c r="C18" s="38" t="str">
        <f>IF(ABS(B18)&lt;0.01,"MATCH","CHECK")</f>
        <v>CHECK</v>
      </c>
      <c r="D18" s="38" t="s">
        <v>426</v>
      </c>
      <c r="E18" s="38">
        <v>0</v>
      </c>
      <c r="F18" s="38"/>
    </row>
    <row r="19" spans="1:6" ht="14.25" customHeight="1" x14ac:dyDescent="0.25">
      <c r="A19" s="31" t="s">
        <v>428</v>
      </c>
      <c r="B19" s="33">
        <f>SUM('TDS Working'!$AE$14:$AE$513)</f>
        <v>3561</v>
      </c>
      <c r="C19" s="31" t="str">
        <f>IF(B19&gt;=0,"OK","CHECK")</f>
        <v>OK</v>
      </c>
      <c r="D19" s="31" t="s">
        <v>32</v>
      </c>
      <c r="E19" s="31"/>
      <c r="F19" s="31"/>
    </row>
    <row r="20" spans="1:6" ht="14.25" customHeight="1" x14ac:dyDescent="0.25">
      <c r="A20" s="47"/>
      <c r="B20" s="47"/>
      <c r="C20" s="47"/>
      <c r="D20" s="47"/>
      <c r="E20" s="47"/>
      <c r="F20" s="47"/>
    </row>
    <row r="21" spans="1:6" ht="24.75" customHeight="1" x14ac:dyDescent="0.25">
      <c r="A21" s="59" t="s">
        <v>429</v>
      </c>
      <c r="B21" s="59"/>
      <c r="C21" s="59"/>
      <c r="D21" s="59"/>
      <c r="E21" s="59"/>
      <c r="F21" s="59"/>
    </row>
    <row r="22" spans="1:6" ht="14.25" customHeight="1" x14ac:dyDescent="0.25">
      <c r="A22" s="60" t="s">
        <v>430</v>
      </c>
      <c r="B22" s="60"/>
      <c r="C22" s="60"/>
      <c r="D22" s="60"/>
      <c r="E22" s="60"/>
      <c r="F22" s="60"/>
    </row>
    <row r="23" spans="1:6" ht="14.25" customHeight="1" x14ac:dyDescent="0.25">
      <c r="A23" s="61" t="s">
        <v>431</v>
      </c>
      <c r="B23" s="61"/>
      <c r="C23" s="61"/>
      <c r="D23" s="61"/>
      <c r="E23" s="61"/>
      <c r="F23" s="61"/>
    </row>
    <row r="24" spans="1:6" ht="14.25" customHeight="1" x14ac:dyDescent="0.25">
      <c r="A24" s="61" t="s">
        <v>432</v>
      </c>
      <c r="B24" s="61"/>
      <c r="C24" s="61"/>
      <c r="D24" s="61"/>
      <c r="E24" s="61"/>
      <c r="F24" s="61"/>
    </row>
  </sheetData>
  <mergeCells count="9">
    <mergeCell ref="A21:F21"/>
    <mergeCell ref="A22:F22"/>
    <mergeCell ref="A23:F23"/>
    <mergeCell ref="A24:F24"/>
    <mergeCell ref="A2:F3"/>
    <mergeCell ref="A4:F4"/>
    <mergeCell ref="A6:F8"/>
    <mergeCell ref="A9:F9"/>
    <mergeCell ref="A11:F11"/>
  </mergeCells>
  <conditionalFormatting sqref="C14:C18">
    <cfRule type="expression" dxfId="0" priority="2">
      <formula>$C14="CHECK"</formula>
    </cfRule>
  </conditionalFormatting>
  <pageMargins left="0.25" right="0.25" top="0.4" bottom="0.4"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Instructions</vt:lpstr>
      <vt:lpstr>Section Master</vt:lpstr>
      <vt:lpstr>Vendor Master</vt:lpstr>
      <vt:lpstr>TDS Working</vt:lpstr>
      <vt:lpstr>Monthly Summary</vt:lpstr>
      <vt:lpstr>Quarterly Summary</vt:lpstr>
      <vt:lpstr>Challan Tracking</vt:lpstr>
      <vt:lpstr>TDS Reconciliation</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TDS Working Excel Template – TDS Deduction &amp; Payment Tracker – Tax Year 2026-27</dc:title>
  <dc:subject>Improved TDS working template with Basic + GST + Other Non-TDS and threshold logic</dc:subject>
  <dc:creator>TaxBizMantra.com</dc:creator>
  <dc:description>Professional TDS working paper with Basic Amount, GST, non-TDS components, threshold logic, deduction/payment tracking, interest, challan reconciliation and summaries.</dc:description>
  <cp:lastModifiedBy>madhu roy</cp:lastModifiedBy>
  <cp:revision>7</cp:revision>
  <dcterms:created xsi:type="dcterms:W3CDTF">2026-09-08T10:44:12Z</dcterms:created>
  <dcterms:modified xsi:type="dcterms:W3CDTF">2026-09-12T04:08:13Z</dcterms:modified>
  <dc:language>en-US</dc:language>
</cp:coreProperties>
</file>