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taxbizmantra site\EXCEL Tax Template\TDS on Salary\"/>
    </mc:Choice>
  </mc:AlternateContent>
  <xr:revisionPtr revIDLastSave="0" documentId="13_ncr:1_{6ED8FC1A-0860-4FEE-9D98-F8EEA5C16863}" xr6:coauthVersionLast="47" xr6:coauthVersionMax="47" xr10:uidLastSave="{00000000-0000-0000-0000-000000000000}"/>
  <bookViews>
    <workbookView xWindow="-120" yWindow="-120" windowWidth="25440" windowHeight="15270" tabRatio="500" xr2:uid="{00000000-000D-0000-FFFF-FFFF00000000}"/>
  </bookViews>
  <sheets>
    <sheet name="📄 Cover Page" sheetId="1" r:id="rId1"/>
    <sheet name="🧾 TDS Calculator" sheetId="2" r:id="rId2"/>
    <sheet name="📋 Tax Slabs Reference" sheetId="3" r:id="rId3"/>
    <sheet name="📘 How to Use"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99" i="2" l="1"/>
  <c r="C98" i="2"/>
  <c r="D57" i="2"/>
  <c r="D61" i="2" s="1"/>
  <c r="E44" i="2"/>
  <c r="D40" i="2"/>
  <c r="C36" i="2"/>
  <c r="C37" i="2" s="1"/>
  <c r="D35" i="2"/>
  <c r="D34" i="2"/>
  <c r="D33" i="2"/>
  <c r="D37" i="2" s="1"/>
  <c r="C30" i="2"/>
  <c r="D29" i="2"/>
  <c r="D28" i="2"/>
  <c r="D30" i="2" s="1"/>
  <c r="D23" i="2"/>
  <c r="D22" i="2"/>
  <c r="D18" i="2"/>
  <c r="D17" i="2"/>
  <c r="D16" i="2"/>
  <c r="D36" i="2" s="1"/>
  <c r="D15" i="2"/>
  <c r="D99" i="2" s="1"/>
  <c r="D14" i="2"/>
  <c r="D98" i="2" s="1"/>
  <c r="D13" i="2"/>
  <c r="C42" i="2" l="1"/>
  <c r="D42" i="2"/>
  <c r="D45" i="2" s="1"/>
  <c r="C45" i="2" l="1"/>
  <c r="E42" i="2"/>
  <c r="D46" i="2"/>
  <c r="D60" i="2" s="1"/>
  <c r="D62" i="2" s="1"/>
  <c r="E45" i="2" l="1"/>
  <c r="C46" i="2"/>
  <c r="D89" i="2"/>
  <c r="D91" i="2" s="1"/>
  <c r="D90" i="2"/>
  <c r="D85" i="2"/>
  <c r="D86" i="2"/>
  <c r="D87" i="2"/>
  <c r="E46" i="2" l="1"/>
  <c r="C60" i="2"/>
  <c r="D88" i="2"/>
  <c r="D92" i="2" s="1"/>
  <c r="E60" i="2" l="1"/>
  <c r="C62" i="2"/>
  <c r="D94" i="2"/>
  <c r="D93" i="2"/>
  <c r="E62" i="2" l="1"/>
  <c r="C85" i="2"/>
  <c r="C89" i="2"/>
  <c r="C90" i="2"/>
  <c r="E90" i="2" s="1"/>
  <c r="C86" i="2"/>
  <c r="E86" i="2" s="1"/>
  <c r="C87" i="2"/>
  <c r="E87" i="2" s="1"/>
  <c r="D97" i="2"/>
  <c r="D100" i="2"/>
  <c r="D101" i="2" s="1"/>
  <c r="E85" i="2" l="1"/>
  <c r="C88" i="2"/>
  <c r="E89" i="2"/>
  <c r="C91" i="2"/>
  <c r="E91" i="2" s="1"/>
  <c r="E88" i="2" l="1"/>
  <c r="C92" i="2"/>
  <c r="E92" i="2" l="1"/>
  <c r="C93" i="2"/>
  <c r="E93" i="2" s="1"/>
  <c r="C94" i="2"/>
  <c r="C97" i="2" l="1"/>
  <c r="E97" i="2" s="1"/>
  <c r="E94" i="2"/>
  <c r="C100" i="2"/>
  <c r="A105" i="2"/>
  <c r="A106" i="2"/>
  <c r="C101" i="2" l="1"/>
  <c r="E101" i="2" s="1"/>
  <c r="E100" i="2"/>
</calcChain>
</file>

<file path=xl/sharedStrings.xml><?xml version="1.0" encoding="utf-8"?>
<sst xmlns="http://schemas.openxmlformats.org/spreadsheetml/2006/main" count="288" uniqueCount="186">
  <si>
    <t>TAXBIZMANTRA.COM</t>
  </si>
  <si>
    <t>Free Excel Utility Series — Income Tax Act, 2025</t>
  </si>
  <si>
    <t>TDS on Salary Calculator</t>
  </si>
  <si>
    <t>Section 392, Income Tax Act, 2025 (formerly Section 192 of the 1961 Act)</t>
  </si>
  <si>
    <t>Tax Year 2026-27 (FY 2026-27)  |  New vs Old Regime  |  Free Download</t>
  </si>
  <si>
    <t xml:space="preserve">  ✅  WHAT THIS CALCULATOR DOES</t>
  </si>
  <si>
    <t xml:space="preserve">  •  Computes monthly TDS on salary using the average-rate method under Section 392(1) of the Income Tax Act, 2025.</t>
  </si>
  <si>
    <t xml:space="preserve">  •  Compares New Regime vs Old Regime tax liability side by side, with a clear regime recommendation.</t>
  </si>
  <si>
    <t xml:space="preserve">  •  Computes Gratuity and Leave Encashment exemptions using the full least-of-limbs statutory formula — applicable under BOTH regimes.</t>
  </si>
  <si>
    <t xml:space="preserve">  •  Covers Chapter VI-A deductions (80C, 80CCD(1B), 80D, 80E, 80GG, 80TTA and others) for Old Regime employees.</t>
  </si>
  <si>
    <t xml:space="preserve">  •  Handles mid-year joiners and revisions — enter Months Remaining and any TDS Already Deducted; Monthly TDS is computed on the balance, per Section 392(5)(c).</t>
  </si>
  <si>
    <t xml:space="preserve">  •  Editable Standard Deduction figures (₹75,000 New / ₹50,000 Old) so the sheet stays current if a future Finance Act revises them.</t>
  </si>
  <si>
    <t xml:space="preserve">  •  Zero formula errors — every cell recalculates instantly when you change an input.</t>
  </si>
  <si>
    <t xml:space="preserve">  📁  INSIDE THIS WORKBOOK</t>
  </si>
  <si>
    <t xml:space="preserve">  ►</t>
  </si>
  <si>
    <t>🧾 TDS Calculator</t>
  </si>
  <si>
    <t>Enter salary, exemptions, and deductions to get monthly TDS for both regimes.</t>
  </si>
  <si>
    <t>📋 Tax Slabs Reference</t>
  </si>
  <si>
    <t>New and Old Regime slab rates, rebate, and surcharge reference.</t>
  </si>
  <si>
    <t>📘 How to Use</t>
  </si>
  <si>
    <t>A step-by-step walkthrough of the calculator.</t>
  </si>
  <si>
    <t xml:space="preserve">  ⚠️  For estimation and planning purposes only. Not a substitute for professional payroll or tax advice. Actual TDS may be revised by the employer during the year under Section 392(5).</t>
  </si>
  <si>
    <t>© 2025-26 taxbizmantra.com  |  Free Tax Excel Utility Series  |  TDS on Salary Calculator</t>
  </si>
  <si>
    <t xml:space="preserve">  Tax Year 2026-27 (FY 2026-27)  |  Section 392, Income Tax Act, 2025  |  Average Rate Method</t>
  </si>
  <si>
    <t xml:space="preserve">  ⚡  Blue cells are INPUT fields  |  All other cells are auto-calculated</t>
  </si>
  <si>
    <t xml:space="preserve">  Particulars</t>
  </si>
  <si>
    <t>New Regime</t>
  </si>
  <si>
    <t>Old Regime</t>
  </si>
  <si>
    <t>Difference</t>
  </si>
  <si>
    <t xml:space="preserve">  📋  SECTION A : BASIC DETAILS</t>
  </si>
  <si>
    <t xml:space="preserve">  Employee / Employer reference details — for your own record</t>
  </si>
  <si>
    <t xml:space="preserve">  ► Name of Employee</t>
  </si>
  <si>
    <t>Enter Name</t>
  </si>
  <si>
    <t>-</t>
  </si>
  <si>
    <t xml:space="preserve">  ► PAN Number</t>
  </si>
  <si>
    <t>ABCDE1234F</t>
  </si>
  <si>
    <t xml:space="preserve">  ► Assessment Year</t>
  </si>
  <si>
    <t>AY 2027-28</t>
  </si>
  <si>
    <t xml:space="preserve">  ► Financial Year</t>
  </si>
  <si>
    <t>FY 2026-27</t>
  </si>
  <si>
    <t xml:space="preserve">  ► Age Category  [Select from dropdown ▼]</t>
  </si>
  <si>
    <t>Below 60 yrs</t>
  </si>
  <si>
    <t xml:space="preserve">  ► Number of Months Remaining for TDS Deduction</t>
  </si>
  <si>
    <t xml:space="preserve">  ► TDS Already Deducted During Tax Year, if any (₹) — per Section 392(5)(c) adjustment</t>
  </si>
  <si>
    <t xml:space="preserve">  ► Years of Completed Service  (round up if part-year exceeds 6 months)</t>
  </si>
  <si>
    <t xml:space="preserve">  ► Average Monthly Salary — Basic + DA, last 10 months (₹)</t>
  </si>
  <si>
    <t xml:space="preserve">  ► Last Drawn Monthly Salary — Basic + DA (₹)</t>
  </si>
  <si>
    <t xml:space="preserve">  💼  SECTION B : SALARY &amp; OTHER INCOME</t>
  </si>
  <si>
    <t xml:space="preserve">  Enter the estimated figures for the full Tax Year — same for both regimes unless noted</t>
  </si>
  <si>
    <t xml:space="preserve">  ► Estimated Gross Annual Salary (incl. taxable perquisites, before Standard Deduction &amp; exemptions below)</t>
  </si>
  <si>
    <t xml:space="preserve">  ► Other Income declared to Employer (House Property / Other Sources, Sec 192(2B) equivalent)</t>
  </si>
  <si>
    <t xml:space="preserve">  🎁  SECTION C : EXEMPT INCOME — GRATUITY, LEAVE ENCASHMENT &amp; OTHER (BOTH REGIMES)</t>
  </si>
  <si>
    <t xml:space="preserve">  ⚠️  Unlike Chapter VI-A, these exemptions survive under BOTH the New and Old Regime</t>
  </si>
  <si>
    <t xml:space="preserve">  🏅  Gratuity</t>
  </si>
  <si>
    <t xml:space="preserve">  ► Employee Category  [Select from dropdown ▼]</t>
  </si>
  <si>
    <t>Covered under Payment of Gratuity Act</t>
  </si>
  <si>
    <t xml:space="preserve">  ► Actual Gratuity Received (₹)</t>
  </si>
  <si>
    <t xml:space="preserve">  Gratuity Exemption  (least of: actual received / ₹20,00,000 / formula amount — full exemption if Government Employee)</t>
  </si>
  <si>
    <t xml:space="preserve">  🌴  Leave Encashment</t>
  </si>
  <si>
    <t>Non-Government Employee</t>
  </si>
  <si>
    <t xml:space="preserve">  ► Actual Leave Encashment Received (₹)</t>
  </si>
  <si>
    <t xml:space="preserve">  ► Earned Leave Standing to Credit (days)</t>
  </si>
  <si>
    <t xml:space="preserve">  Leave Days Considered  (capped at 30 days × Years of Service)</t>
  </si>
  <si>
    <t xml:space="preserve">  Leave Encashment Exemption  (least of: actual received / ₹25,00,000 / 10 months' avg salary / cash equivalent of leave — full exemption if Government Employee)</t>
  </si>
  <si>
    <t xml:space="preserve">  📄  Any Other Exempt Income under Section 10 equivalent (e.g. VRS, retrenchment compensation)</t>
  </si>
  <si>
    <t xml:space="preserve">  ► Other Exempt Income — enter the already-computed exempt portion, not the gross amount (₹)</t>
  </si>
  <si>
    <t xml:space="preserve">  TOTAL EXEMPT INCOME  (Gratuity + Leave Encashment + Other)</t>
  </si>
  <si>
    <t xml:space="preserve">  ► Standard Deduction  [editable — update if a future Finance Act revises this]</t>
  </si>
  <si>
    <t xml:space="preserve">  INCOME UNDER THE HEAD 'SALARIES'  (Salary − Exempt Income − Standard Deduction)</t>
  </si>
  <si>
    <t xml:space="preserve">  GROSS TOTAL INCOME  (Income under the Head Salaries + Other Income)</t>
  </si>
  <si>
    <t xml:space="preserve">  📋  SECTION D : DEDUCTIONS — CHAPTER VI-A (OLD REGIME ONLY)</t>
  </si>
  <si>
    <t xml:space="preserve">  ⚠️  Not available under the New Regime — leave blank if employee has opted for New Regime</t>
  </si>
  <si>
    <t xml:space="preserve">  Sec 80C – LIC/PPF/ELSS/EPF/Tuition Fees (Max ₹1,50,000)</t>
  </si>
  <si>
    <t xml:space="preserve">  Sec 80CCD(1B) – NPS Self Contribution (Max ₹50,000)  [Old Regime only]</t>
  </si>
  <si>
    <t xml:space="preserve">  Sec 80D – Medical Insurance Premium (Self + Family)  [Old Regime only]</t>
  </si>
  <si>
    <t xml:space="preserve">  Sec 80E – Education Loan Interest  [Old Regime only]</t>
  </si>
  <si>
    <t xml:space="preserve">  HRA Exemption / Sec 80GG – Rent Paid (if no HRA, Max ₹60,000 p.a.)  [Old Regime only]</t>
  </si>
  <si>
    <t xml:space="preserve">  Sec 80TTA – Savings Bank Interest (Max ₹10,000)  [Old Regime only]</t>
  </si>
  <si>
    <t xml:space="preserve">  80G / 80GGC &amp; Any Other Chapter VI-A Deductions  [Old Regime only]</t>
  </si>
  <si>
    <t xml:space="preserve">  TOTAL CHAPTER VI-A DEDUCTIONS  (Old Regime only)</t>
  </si>
  <si>
    <t>0</t>
  </si>
  <si>
    <t xml:space="preserve">  🧮  SECTION E : COMPUTATION OF TAXABLE INCOME</t>
  </si>
  <si>
    <t xml:space="preserve">  Gross Total Income</t>
  </si>
  <si>
    <t xml:space="preserve">  Less: Total Chapter VI-A Deductions (Old Regime only)</t>
  </si>
  <si>
    <t xml:space="preserve">  NET TAXABLE INCOME</t>
  </si>
  <si>
    <t xml:space="preserve">  📊  SECTION F : TAX COMPUTATION AS PER LATEST SLABS (FY 2026-27)</t>
  </si>
  <si>
    <t xml:space="preserve">  New Regime Tax Slabs – FY 2026-27  (Applicable for ALL age groups)</t>
  </si>
  <si>
    <t>Income Slab</t>
  </si>
  <si>
    <t>Tax Rate</t>
  </si>
  <si>
    <t>Tax on This Slab</t>
  </si>
  <si>
    <t>Cumulative Tax</t>
  </si>
  <si>
    <t>Upto ₹4,00,000</t>
  </si>
  <si>
    <t>NIL</t>
  </si>
  <si>
    <t>₹4,00,001 – ₹8,00,000</t>
  </si>
  <si>
    <t>5%</t>
  </si>
  <si>
    <t>₹20,000</t>
  </si>
  <si>
    <t>₹8,00,001 – ₹12,00,000</t>
  </si>
  <si>
    <t>10%</t>
  </si>
  <si>
    <t>₹40,000</t>
  </si>
  <si>
    <t>₹60,000</t>
  </si>
  <si>
    <t>₹12,00,001 – ₹16,00,000</t>
  </si>
  <si>
    <t>15%</t>
  </si>
  <si>
    <t>₹1,20,000</t>
  </si>
  <si>
    <t>₹16,00,001 – ₹20,00,000</t>
  </si>
  <si>
    <t>20%</t>
  </si>
  <si>
    <t>₹80,000</t>
  </si>
  <si>
    <t>₹2,00,000</t>
  </si>
  <si>
    <t>₹20,00,001 – ₹24,00,000</t>
  </si>
  <si>
    <t>25%</t>
  </si>
  <si>
    <t>₹1,00,000</t>
  </si>
  <si>
    <t>₹3,00,000</t>
  </si>
  <si>
    <t>Above ₹24,00,000</t>
  </si>
  <si>
    <t>30%</t>
  </si>
  <si>
    <t>As applicable</t>
  </si>
  <si>
    <t>₹3,00,000 +</t>
  </si>
  <si>
    <t xml:space="preserve">  ✅  Rebate u/s 87A: ₹60,000 if taxable income ≤ ₹12,00,000 → Effectively zero tax upto ₹12,75,000 with marginal relief</t>
  </si>
  <si>
    <t xml:space="preserve">  Old Regime Tax Slabs – FY 2026-27  (Age-wise)</t>
  </si>
  <si>
    <t>60-79 yrs (Sr. Citizen)</t>
  </si>
  <si>
    <t>80+ yrs (Super Sr. Citizen)</t>
  </si>
  <si>
    <t>Upto ₹2,50,000</t>
  </si>
  <si>
    <t>₹2,50,001 – ₹3,00,000</t>
  </si>
  <si>
    <t>₹3,00,001 – ₹5,00,000</t>
  </si>
  <si>
    <t>₹5,00,001 – ₹10,00,000</t>
  </si>
  <si>
    <t>Above ₹10,00,000</t>
  </si>
  <si>
    <t xml:space="preserve">  ⚠️  Rebate u/s 87A (Old Regime): ₹12,500 if taxable income ≤ ₹5,00,000  |  Surcharge starts above ₹50 Lakhs</t>
  </si>
  <si>
    <t xml:space="preserve">  Income Tax on Taxable Income</t>
  </si>
  <si>
    <t xml:space="preserve">  Less: Rebate u/s 87A (New: ₹60,000 if income ≤ ₹12L | Old: ₹12,500 if income ≤ ₹5L)</t>
  </si>
  <si>
    <t xml:space="preserve">  Less: Marginal Relief u/s 87A (New: income ₹12L–₹12.75L | Old: income ₹5L–₹5.1L)</t>
  </si>
  <si>
    <t xml:space="preserve">  Tax After Rebate &amp; Marginal Relief</t>
  </si>
  <si>
    <t xml:space="preserve">  Surcharge (applicable if income &gt; ₹50 Lakhs)</t>
  </si>
  <si>
    <t xml:space="preserve">  Less: Marginal Relief on Surcharge (smooths the surcharge-threshold cliff)</t>
  </si>
  <si>
    <t xml:space="preserve">  Surcharge After Marginal Relief</t>
  </si>
  <si>
    <t xml:space="preserve">  Tax + Surcharge</t>
  </si>
  <si>
    <t xml:space="preserve">  Health &amp; Education Cess @ 4%</t>
  </si>
  <si>
    <t xml:space="preserve">  TOTAL INCOME TAX PAYABLE (incl. Cess)</t>
  </si>
  <si>
    <t xml:space="preserve">  📅  SECTION G : AVERAGE RATE OF TAX &amp; MONTHLY TDS (Section 392)</t>
  </si>
  <si>
    <t xml:space="preserve">  Average Rate of Tax  (Total Tax ÷ Income under the Head Salaries — Sec 392(1))</t>
  </si>
  <si>
    <t xml:space="preserve">  Number of Months Remaining for TDS (from Section A)</t>
  </si>
  <si>
    <t xml:space="preserve">  TDS Already Deducted During Tax Year (from Section A)</t>
  </si>
  <si>
    <t xml:space="preserve">  Balance Tax Remaining to be Deducted  (Total Tax − Already Deducted) — Sec 392(5)(c)</t>
  </si>
  <si>
    <t xml:space="preserve">  MONTHLY TDS DEDUCTION</t>
  </si>
  <si>
    <t xml:space="preserve">  ✅  Average Rate now divides Total Tax by Income under the Head Salaries only (excludes Other Income), matching the literal text of Section 392(1) — corrected per mentor review. Monthly TDS Deduction above (Total Tax ÷ Months) is unaffected by this fix.</t>
  </si>
  <si>
    <t xml:space="preserve">  ✅  SECTION H : REGIME RECOMMENDATION</t>
  </si>
  <si>
    <t xml:space="preserve">  📌  SECTION I : IMPORTANT NOTES &amp; DISCLAIMERS</t>
  </si>
  <si>
    <t xml:space="preserve">  1.  GOVERNING SECTION: TDS on salary is governed by Section 392 of the Income Tax Act, 2025 (replacing Section 192 of the 1961 Act) w.e.f. 1 April 2026. For salary paid/credited on or before 31 March 2026, Section 192 of the 1961 Act applies instead.</t>
  </si>
  <si>
    <t xml:space="preserve">  2.  GRATUITY &amp; LEAVE ENCASHMENT SURVIVE BOTH REGIMES: Unlike HRA, LTA, and Chapter VI-A deductions, Gratuity and Leave Encashment exemptions are available under BOTH the New and Old Tax Regime.</t>
  </si>
  <si>
    <t xml:space="preserve">  3.  GRATUITY: Reported at Schedule II of the Income Tax Act, 2025 by one source reviewed — this section reference is not yet cross-verified across multiple independent sources and should be confirmed before relying on it for compliance. The ₹20,00,000 ceiling and the 15/26 (covered) or 15/30 (not covered) formula are consistent with current guidance and the pre-2025-Act position.</t>
  </si>
  <si>
    <t xml:space="preserve">  4.  LEAVE ENCASHMENT: Corresponds to Section 19 of the Income Tax Act, 2025. The ₹25,00,000 ceiling is a lifetime aggregate across all employers for non-government employees; government employees are fully exempt with no cap.</t>
  </si>
  <si>
    <t xml:space="preserve">  5.  AVERAGE RATE METHOD: There is no fixed TDS rate on salary. The employer computes tax on the estimated annual income at applicable slab rates and deducts it proportionately across the remaining months — Section 392(1). The Average Rate % is computed on Income under the Head Salaries only, per mentor review; Monthly TDS itself (Total Tax ÷ Months) is unaffected.</t>
  </si>
  <si>
    <t xml:space="preserve">  6.  MARGINAL RELIEF ON SURCHARGE: Added per mentor review. Smooths the surcharge-threshold cliff at ₹50L/₹1Cr/₹2Cr (New Regime) and ₹50L/₹1Cr/₹2Cr/₹5Cr (Old Regime), so tax-plus-surcharge never rises faster than the income exceeding each threshold.</t>
  </si>
  <si>
    <t xml:space="preserve">  7.  MID-YEAR TDS ADJUSTMENT — Sec 392(5)(c): Monthly TDS is now computed on the BALANCE tax remaining (Total Tax − TDS Already Deducted), not on the full annual tax — this is essential whenever TDS is recalculated partway through the year (bonus, increment, late declaration). Section 392(5)(c) permits the employer to increase or reduce deductions in the remaining months to correct for any excess or deficiency in earlier deductions.</t>
  </si>
  <si>
    <t xml:space="preserve">  8.  MID-YEAR REVISION: Section 392(5) permits the employer to revise the average rate during the year (e.g. after a bonus, increment, or updated investment declaration) and adjust the deduction for the remaining months. This calculator gives a point-in-time estimate; actual monthly TDS may be revised.</t>
  </si>
  <si>
    <t xml:space="preserve">  9.  NEW REGIME DEFAULT: The New Tax Regime is the default for TDS purposes unless the employee submits a regime declaration opting for the Old Regime.</t>
  </si>
  <si>
    <t xml:space="preserve">  10.  STANDARD DEDUCTION: ₹75,000 (New Regime) / ₹50,000 (Old Regime) figures are editable in the Salary section in case a future Finance Act revises them.</t>
  </si>
  <si>
    <t xml:space="preserve">  11.  OTHER EXEMPT INCOME: Enter only the already-computed exempt portion (e.g. VRS up to ₹5,00,000, retrenchment compensation) — this calculator does not compute those separate statutory ceilings.</t>
  </si>
  <si>
    <t xml:space="preserve">  12.  FORM 130: Form 16 has been replaced by Form 130 under the new Act; quarterly salary TDS returns are filed in Form 138.</t>
  </si>
  <si>
    <t xml:space="preserve">  13.  PERQUISITES: Any taxable perquisite value (computed under the applicable Rules) must be included in Gross Annual Salary before using this calculator — perquisite valuation itself is not computed here.</t>
  </si>
  <si>
    <t xml:space="preserve">  14.  PAN REQUIREMENT: If the employee does not furnish PAN, tax must be deducted at the higher rate prescribed by law, not the average rate computed here.</t>
  </si>
  <si>
    <t xml:space="preserve">  15.  DISCLAIMER: For estimation and planning purposes only. Not a substitute for professional payroll or tax advice.</t>
  </si>
  <si>
    <t>TAX SLAB REFERENCE  |  FY 2026-27 (AY 2027-28)  |  Income Tax Act, 2025</t>
  </si>
  <si>
    <t>Same slabs, rebate, and surcharge structure used in the TDS Calculator sheet — for quick reference</t>
  </si>
  <si>
    <t xml:space="preserve">  NEW TAX REGIME — Section 202 (Default Regime)</t>
  </si>
  <si>
    <t>Tax on Slab</t>
  </si>
  <si>
    <t>₹0</t>
  </si>
  <si>
    <t>As per income</t>
  </si>
  <si>
    <t xml:space="preserve">  Rebate u/s 87A: ₹60,000 (income ≤ ₹12,00,000) → Zero tax effectively upto ₹12,75,000 with marginal relief</t>
  </si>
  <si>
    <t xml:space="preserve">  OLD TAX REGIME (Optional — must file declaration to opt in)</t>
  </si>
  <si>
    <t>60-79 yrs</t>
  </si>
  <si>
    <t>80+ yrs</t>
  </si>
  <si>
    <t xml:space="preserve">  Rebate u/s 87A (Old Regime): ₹12,500 if taxable income ≤ ₹5,00,000  |  Surcharge above ₹50 Lakhs (upto 37% &gt;₹5Cr Old / 25% cap New)</t>
  </si>
  <si>
    <t>taxbizmantra.com  |  Source: Income Tax Act, 2025 — Section 202 (regime default), Section 392 (TDS on salary), Section 19 (leave encashment), Sec 87A</t>
  </si>
  <si>
    <t>HOW TO USE — TDS on Salary Calculator</t>
  </si>
  <si>
    <t xml:space="preserve">  STEP 1:  Open the 🧾 TDS Calculator sheet. Enter the employee's Name, PAN, Age Category, Number of Months remaining, TDS Already Deducted this year (if recalculating mid-year), Years of Completed Service, Average Monthly Salary (last 10 months), and Last Drawn Monthly Salary.</t>
  </si>
  <si>
    <t xml:space="preserve">  STEP 2:  Section B — Enter Estimated Gross Annual Salary (including taxable perquisites) and any Other Income the employee has declared.</t>
  </si>
  <si>
    <t xml:space="preserve">  STEP 3:  Section C — If the employee received Gratuity and/or Leave Encashment this year, select the Employee Category from the dropdown and enter the actual amount received. The exemption is computed automatically using the least-of-limbs statutory formula. Enter any other exempt income (e.g. VRS) as its already-computed exempt portion.</t>
  </si>
  <si>
    <t xml:space="preserve">  STEP 4:  Still in Section C — the Standard Deduction figures (default ₹75,000 New / ₹50,000 Old) are editable in case a future Finance Act revises them.</t>
  </si>
  <si>
    <t xml:space="preserve">  STEP 5:  Section D — For Old Regime employees, enter Chapter VI-A deductions (80C, 80CCD(1B), 80D, 80E, HRA/80GG, 80TTA, others) as declared via investment proof submission.</t>
  </si>
  <si>
    <t xml:space="preserve">  STEP 6:  Section E shows Net Taxable Income for both regimes. Section F computes tax as per the latest slabs, including rebate u/s 87A, marginal relief, surcharge, and cess — for both regimes side by side.</t>
  </si>
  <si>
    <t xml:space="preserve">  STEP 7:  Section G shows the Average Rate of Tax and the MONTHLY TDS DEDUCTION — the actual amount to withhold from the employee's salary each month.</t>
  </si>
  <si>
    <t xml:space="preserve">  STEP 8:  Section H shows the REGIME RECOMMENDATION — which regime results in lower annual tax for this employee.</t>
  </si>
  <si>
    <t xml:space="preserve">  MID-YEAR RECALCULATION:  If TDS has already been deducted earlier in the year, enter that amount in 'TDS Already Deducted' — Monthly TDS Deduction will then be based on the remaining balance, not the full annual tax, per Section 392(5)(c).</t>
  </si>
  <si>
    <t xml:space="preserve">  GRATUITY &amp; LEAVE ENCASHMENT NOTE:  These exemptions apply under BOTH regimes, unlike HRA and Chapter VI-A deductions which apply only under the Old Regime — you don't need to re-enter them separately for each regime.</t>
  </si>
  <si>
    <t xml:space="preserve">  MID-YEAR REVISIONS:  If the employee receives a bonus, increment, or submits a late investment declaration, re-run this calculator with updated figures and the remaining number of months — this reflects Section 392(5)'s revision mechanism.</t>
  </si>
  <si>
    <t xml:space="preserve">  WHO IS THIS FOR?:  Employers and HR/payroll teams computing monthly TDS on salary for resident employees; also useful for employees who want to estimate their own take-home pay.</t>
  </si>
  <si>
    <t xml:space="preserve">  DISCLAIMER:  For estimation only, based on the Income Tax Act, 2025. Perquisite valuation is not computed here — include perquisite value in Gross Salary before using. Always verify current provisions before finalising payroll.</t>
  </si>
  <si>
    <t>© taxbizmantra.com  |  Free Tax Excel Utility Series  |  TDS on Salary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</si>
</sst>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
  </numFmts>
  <fonts count="33" x14ac:knownFonts="1">
    <font>
      <sz val="11"/>
      <color theme="1"/>
      <name val="Calibri"/>
      <family val="2"/>
      <charset val="1"/>
    </font>
    <font>
      <b/>
      <sz val="22"/>
      <color rgb="FFF9A825"/>
      <name val="Times New Roman"/>
      <family val="1"/>
    </font>
    <font>
      <i/>
      <sz val="11"/>
      <color rgb="FFFFFFFF"/>
      <name val="Times New Roman"/>
      <family val="1"/>
    </font>
    <font>
      <b/>
      <sz val="28"/>
      <color rgb="FF1A237E"/>
      <name val="Times New Roman"/>
      <family val="1"/>
    </font>
    <font>
      <i/>
      <sz val="13"/>
      <color rgb="FF212121"/>
      <name val="Times New Roman"/>
      <family val="1"/>
    </font>
    <font>
      <b/>
      <sz val="11"/>
      <color rgb="FFFFFFFF"/>
      <name val="Times New Roman"/>
      <family val="1"/>
    </font>
    <font>
      <b/>
      <sz val="12"/>
      <color rgb="FFFFFFFF"/>
      <name val="Times New Roman"/>
      <family val="1"/>
    </font>
    <font>
      <sz val="10"/>
      <color rgb="FF212121"/>
      <name val="Times New Roman"/>
      <family val="1"/>
    </font>
    <font>
      <b/>
      <sz val="10"/>
      <color rgb="FF1A237E"/>
      <name val="Times New Roman"/>
      <family val="1"/>
    </font>
    <font>
      <i/>
      <sz val="9"/>
      <color rgb="FF212121"/>
      <name val="Times New Roman"/>
      <family val="1"/>
    </font>
    <font>
      <b/>
      <sz val="9"/>
      <color rgb="FFC62828"/>
      <name val="Times New Roman"/>
      <family val="1"/>
    </font>
    <font>
      <sz val="9"/>
      <color rgb="FFF9A825"/>
      <name val="Times New Roman"/>
      <family val="1"/>
    </font>
    <font>
      <b/>
      <sz val="18"/>
      <color rgb="FFF9A825"/>
      <name val="Times New Roman"/>
      <family val="1"/>
    </font>
    <font>
      <b/>
      <sz val="13"/>
      <color rgb="FFFFFFFF"/>
      <name val="Times New Roman"/>
      <family val="1"/>
    </font>
    <font>
      <sz val="10"/>
      <color rgb="FFFFFFFF"/>
      <name val="Times New Roman"/>
      <family val="1"/>
    </font>
    <font>
      <sz val="9"/>
      <color rgb="FF212121"/>
      <name val="Times New Roman"/>
      <family val="1"/>
    </font>
    <font>
      <b/>
      <sz val="10"/>
      <color rgb="FFFFFFFF"/>
      <name val="Times New Roman"/>
      <family val="1"/>
    </font>
    <font>
      <b/>
      <sz val="10"/>
      <color rgb="FF212121"/>
      <name val="Times New Roman"/>
      <family val="1"/>
    </font>
    <font>
      <sz val="10"/>
      <color rgb="FF0000FF"/>
      <name val="Times New Roman"/>
      <family val="1"/>
    </font>
    <font>
      <sz val="9"/>
      <color rgb="FF9E9E9E"/>
      <name val="Times New Roman"/>
      <family val="1"/>
    </font>
    <font>
      <sz val="10"/>
      <color rgb="FF9E9E9E"/>
      <name val="Times New Roman"/>
      <family val="1"/>
    </font>
    <font>
      <b/>
      <sz val="10"/>
      <color rgb="FF9E9E9E"/>
      <name val="Times New Roman"/>
      <family val="1"/>
    </font>
    <font>
      <b/>
      <sz val="9"/>
      <color rgb="FF212121"/>
      <name val="Times New Roman"/>
      <family val="1"/>
    </font>
    <font>
      <b/>
      <sz val="9"/>
      <color rgb="FF2E7D32"/>
      <name val="Times New Roman"/>
      <family val="1"/>
    </font>
    <font>
      <sz val="9"/>
      <color rgb="FF2E7D32"/>
      <name val="Times New Roman"/>
      <family val="1"/>
    </font>
    <font>
      <b/>
      <sz val="12"/>
      <color rgb="FFF9A825"/>
      <name val="Times New Roman"/>
      <family val="1"/>
    </font>
    <font>
      <b/>
      <sz val="12"/>
      <color rgb="FF2E7D32"/>
      <name val="Times New Roman"/>
      <family val="1"/>
    </font>
    <font>
      <b/>
      <sz val="13"/>
      <color rgb="FF2E7D32"/>
      <name val="Times New Roman"/>
      <family val="1"/>
    </font>
    <font>
      <sz val="10"/>
      <color rgb="FF2E7D32"/>
      <name val="Times New Roman"/>
      <family val="1"/>
    </font>
    <font>
      <sz val="9"/>
      <color rgb="FFC62828"/>
      <name val="Times New Roman"/>
      <family val="1"/>
    </font>
    <font>
      <b/>
      <sz val="14"/>
      <color rgb="FFF9A825"/>
      <name val="Times New Roman"/>
      <family val="1"/>
    </font>
    <font>
      <b/>
      <sz val="11"/>
      <color rgb="FF212121"/>
      <name val="Times New Roman"/>
      <family val="1"/>
    </font>
    <font>
      <sz val="11"/>
      <color rgb="FFF9A825"/>
      <name val="Times New Roman"/>
      <family val="1"/>
    </font>
  </fonts>
  <fills count="13">
    <fill>
      <patternFill patternType="none"/>
    </fill>
    <fill>
      <patternFill patternType="gray125"/>
    </fill>
    <fill>
      <patternFill patternType="solid">
        <fgColor rgb="FF1A237E"/>
        <bgColor rgb="FF333399"/>
      </patternFill>
    </fill>
    <fill>
      <patternFill patternType="solid">
        <fgColor rgb="FFE65100"/>
        <bgColor rgb="FFC62828"/>
      </patternFill>
    </fill>
    <fill>
      <patternFill patternType="solid">
        <fgColor rgb="FFE8EAF6"/>
        <bgColor rgb="FFDCEEFF"/>
      </patternFill>
    </fill>
    <fill>
      <patternFill patternType="solid">
        <fgColor rgb="FFFFFFFF"/>
        <bgColor rgb="FFFFFDE7"/>
      </patternFill>
    </fill>
    <fill>
      <patternFill patternType="solid">
        <fgColor rgb="FFFFEBEE"/>
        <bgColor rgb="FFFFF3E0"/>
      </patternFill>
    </fill>
    <fill>
      <patternFill patternType="solid">
        <fgColor rgb="FFFFFDE7"/>
        <bgColor rgb="FFFFF3E0"/>
      </patternFill>
    </fill>
    <fill>
      <patternFill patternType="solid">
        <fgColor rgb="FFC5CAE9"/>
        <bgColor rgb="FFD0D0D0"/>
      </patternFill>
    </fill>
    <fill>
      <patternFill patternType="solid">
        <fgColor rgb="FFDCEEFF"/>
        <bgColor rgb="FFE8EAF6"/>
      </patternFill>
    </fill>
    <fill>
      <patternFill patternType="solid">
        <fgColor rgb="FFF5F5F5"/>
        <bgColor rgb="FFE8F5E9"/>
      </patternFill>
    </fill>
    <fill>
      <patternFill patternType="solid">
        <fgColor rgb="FFE8F5E9"/>
        <bgColor rgb="FFF5F5F5"/>
      </patternFill>
    </fill>
    <fill>
      <patternFill patternType="solid">
        <fgColor rgb="FFFFF3E0"/>
        <bgColor rgb="FFFFEBEE"/>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17">
    <xf numFmtId="0" fontId="0" fillId="0" borderId="0" xfId="0"/>
    <xf numFmtId="0" fontId="11" fillId="2" borderId="0" xfId="0" applyFont="1" applyFill="1" applyAlignment="1">
      <alignment horizontal="center" vertical="center"/>
    </xf>
    <xf numFmtId="0" fontId="9" fillId="5" borderId="0" xfId="0" applyFont="1" applyFill="1" applyAlignment="1">
      <alignment wrapText="1"/>
    </xf>
    <xf numFmtId="0" fontId="9" fillId="4" borderId="0" xfId="0" applyFont="1" applyFill="1" applyAlignment="1">
      <alignment wrapText="1"/>
    </xf>
    <xf numFmtId="0" fontId="3" fillId="0" borderId="0" xfId="0" applyFont="1" applyAlignment="1">
      <alignment horizontal="center" vertical="center" wrapText="1"/>
    </xf>
    <xf numFmtId="0" fontId="0" fillId="4" borderId="0" xfId="0" applyFill="1"/>
    <xf numFmtId="0" fontId="0" fillId="5" borderId="0" xfId="0" applyFill="1"/>
    <xf numFmtId="0" fontId="19" fillId="5" borderId="0" xfId="0" applyFont="1" applyFill="1" applyAlignment="1">
      <alignment horizontal="center" vertical="center"/>
    </xf>
    <xf numFmtId="0" fontId="0" fillId="12" borderId="0" xfId="0" applyFill="1"/>
    <xf numFmtId="0" fontId="22" fillId="8" borderId="0" xfId="0" applyFont="1" applyFill="1" applyAlignment="1">
      <alignment horizontal="center" vertical="center"/>
    </xf>
    <xf numFmtId="0" fontId="15" fillId="4" borderId="0" xfId="0" applyFont="1" applyFill="1" applyAlignment="1">
      <alignment horizontal="left" vertical="center"/>
    </xf>
    <xf numFmtId="0" fontId="23" fillId="4" borderId="0" xfId="0" applyFont="1" applyFill="1" applyAlignment="1">
      <alignment horizontal="center" vertical="center"/>
    </xf>
    <xf numFmtId="0" fontId="15" fillId="4" borderId="0" xfId="0" applyFont="1" applyFill="1" applyAlignment="1">
      <alignment horizontal="center" vertical="center"/>
    </xf>
    <xf numFmtId="0" fontId="15" fillId="5" borderId="0" xfId="0" applyFont="1" applyFill="1" applyAlignment="1">
      <alignment horizontal="left" vertical="center"/>
    </xf>
    <xf numFmtId="0" fontId="23" fillId="5" borderId="0" xfId="0" applyFont="1" applyFill="1" applyAlignment="1">
      <alignment horizontal="center" vertical="center"/>
    </xf>
    <xf numFmtId="0" fontId="15" fillId="5" borderId="0" xfId="0" applyFont="1" applyFill="1" applyAlignment="1">
      <alignment horizontal="center" vertical="center"/>
    </xf>
    <xf numFmtId="0" fontId="15" fillId="12" borderId="0" xfId="0" applyFont="1" applyFill="1" applyAlignment="1">
      <alignment horizontal="left" vertical="center"/>
    </xf>
    <xf numFmtId="0" fontId="19" fillId="12" borderId="0" xfId="0" applyFont="1" applyFill="1" applyAlignment="1">
      <alignment horizontal="center" vertical="center"/>
    </xf>
    <xf numFmtId="0" fontId="24" fillId="5" borderId="0" xfId="0" applyFont="1" applyFill="1" applyAlignment="1">
      <alignment horizontal="center" vertical="center"/>
    </xf>
    <xf numFmtId="0" fontId="24" fillId="12" borderId="0" xfId="0" applyFont="1" applyFill="1" applyAlignment="1">
      <alignment horizontal="center" vertical="center"/>
    </xf>
    <xf numFmtId="0" fontId="31" fillId="4" borderId="0" xfId="0" applyFont="1" applyFill="1" applyAlignment="1">
      <alignment vertical="center" wrapText="1"/>
    </xf>
    <xf numFmtId="0" fontId="31" fillId="5" borderId="0" xfId="0" applyFont="1" applyFill="1" applyAlignment="1">
      <alignment vertical="center" wrapText="1"/>
    </xf>
    <xf numFmtId="0" fontId="23" fillId="11" borderId="0" xfId="0" applyFont="1" applyFill="1" applyAlignment="1">
      <alignment vertical="center"/>
    </xf>
    <xf numFmtId="0" fontId="30" fillId="2" borderId="0" xfId="0" applyFont="1" applyFill="1" applyAlignment="1">
      <alignment horizontal="center" vertical="center"/>
    </xf>
    <xf numFmtId="0" fontId="14" fillId="3" borderId="0" xfId="0" applyFont="1" applyFill="1" applyAlignment="1">
      <alignment horizontal="center" vertical="center"/>
    </xf>
    <xf numFmtId="0" fontId="5" fillId="2" borderId="0" xfId="0" applyFont="1" applyFill="1" applyAlignment="1">
      <alignment vertical="center"/>
    </xf>
    <xf numFmtId="0" fontId="10" fillId="6" borderId="0" xfId="0" applyFont="1" applyFill="1" applyAlignment="1">
      <alignment vertical="center" wrapText="1"/>
    </xf>
    <xf numFmtId="0" fontId="32" fillId="2" borderId="0" xfId="0" applyFont="1" applyFill="1" applyAlignment="1">
      <alignment horizontal="center"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wrapText="1"/>
    </xf>
    <xf numFmtId="0" fontId="4" fillId="0" borderId="0" xfId="0" applyFont="1" applyAlignment="1">
      <alignment horizontal="center" vertical="center" wrapText="1"/>
    </xf>
    <xf numFmtId="0" fontId="5" fillId="3" borderId="0" xfId="0" applyFont="1" applyFill="1" applyAlignment="1">
      <alignment horizontal="center" vertical="center" wrapText="1"/>
    </xf>
    <xf numFmtId="0" fontId="6" fillId="2" borderId="0" xfId="0" applyFont="1" applyFill="1" applyAlignment="1">
      <alignment horizontal="left" vertical="center" wrapText="1"/>
    </xf>
    <xf numFmtId="0" fontId="7" fillId="4" borderId="0" xfId="0" applyFont="1" applyFill="1" applyAlignment="1">
      <alignment horizontal="left" vertical="center" wrapText="1"/>
    </xf>
    <xf numFmtId="0" fontId="7" fillId="5" borderId="0" xfId="0" applyFont="1" applyFill="1" applyAlignment="1">
      <alignment horizontal="left" vertical="center" wrapText="1"/>
    </xf>
    <xf numFmtId="0" fontId="8" fillId="4" borderId="0" xfId="0" applyFont="1" applyFill="1" applyAlignment="1">
      <alignment wrapText="1"/>
    </xf>
    <xf numFmtId="0" fontId="8" fillId="5" borderId="0" xfId="0" applyFont="1" applyFill="1" applyAlignment="1">
      <alignment wrapText="1"/>
    </xf>
    <xf numFmtId="0" fontId="10" fillId="6" borderId="0" xfId="0" applyFont="1" applyFill="1" applyAlignment="1">
      <alignment horizontal="left" vertical="center" wrapText="1"/>
    </xf>
    <xf numFmtId="0" fontId="0" fillId="0" borderId="0" xfId="0" applyProtection="1">
      <protection locked="0"/>
    </xf>
    <xf numFmtId="0" fontId="16" fillId="2" borderId="0" xfId="0" applyFont="1" applyFill="1" applyAlignment="1" applyProtection="1">
      <alignment vertical="center"/>
      <protection locked="0"/>
    </xf>
    <xf numFmtId="0" fontId="16" fillId="2" borderId="0" xfId="0" applyFont="1" applyFill="1" applyAlignment="1" applyProtection="1">
      <alignment horizontal="center" vertical="center"/>
      <protection locked="0"/>
    </xf>
    <xf numFmtId="0" fontId="0" fillId="2" borderId="0" xfId="0" applyFill="1" applyProtection="1">
      <protection locked="0"/>
    </xf>
    <xf numFmtId="0" fontId="5" fillId="2" borderId="0" xfId="0" applyFont="1" applyFill="1" applyAlignment="1" applyProtection="1">
      <alignment horizontal="left" vertical="center"/>
      <protection locked="0"/>
    </xf>
    <xf numFmtId="0" fontId="17" fillId="8" borderId="0" xfId="0" applyFont="1" applyFill="1" applyAlignment="1" applyProtection="1">
      <alignment horizontal="left" vertical="center" wrapText="1"/>
      <protection locked="0"/>
    </xf>
    <xf numFmtId="0" fontId="0" fillId="4" borderId="0" xfId="0" applyFill="1" applyProtection="1">
      <protection locked="0"/>
    </xf>
    <xf numFmtId="0" fontId="7" fillId="4" borderId="0" xfId="0" applyFont="1" applyFill="1" applyAlignment="1" applyProtection="1">
      <alignment vertical="center" wrapText="1"/>
      <protection locked="0"/>
    </xf>
    <xf numFmtId="0" fontId="18" fillId="9" borderId="1" xfId="0" applyFont="1" applyFill="1" applyBorder="1" applyAlignment="1" applyProtection="1">
      <alignment horizontal="center" vertical="center"/>
      <protection locked="0"/>
    </xf>
    <xf numFmtId="0" fontId="19" fillId="4" borderId="0" xfId="0" applyFont="1" applyFill="1" applyAlignment="1" applyProtection="1">
      <alignment horizontal="center" vertical="center"/>
      <protection locked="0"/>
    </xf>
    <xf numFmtId="0" fontId="0" fillId="5" borderId="0" xfId="0" applyFill="1" applyProtection="1">
      <protection locked="0"/>
    </xf>
    <xf numFmtId="0" fontId="7" fillId="5" borderId="0" xfId="0" applyFont="1" applyFill="1" applyAlignment="1" applyProtection="1">
      <alignment vertical="center" wrapText="1"/>
      <protection locked="0"/>
    </xf>
    <xf numFmtId="0" fontId="19" fillId="5" borderId="0" xfId="0" applyFont="1" applyFill="1" applyAlignment="1" applyProtection="1">
      <alignment horizontal="center" vertical="center"/>
      <protection locked="0"/>
    </xf>
    <xf numFmtId="0" fontId="20" fillId="10" borderId="1" xfId="0" applyFont="1" applyFill="1" applyBorder="1" applyAlignment="1" applyProtection="1">
      <alignment horizontal="center" vertical="center"/>
      <protection locked="0"/>
    </xf>
    <xf numFmtId="1" fontId="18" fillId="9" borderId="1" xfId="0" applyNumberFormat="1" applyFont="1" applyFill="1" applyBorder="1" applyAlignment="1" applyProtection="1">
      <alignment horizontal="center" vertical="center"/>
      <protection locked="0"/>
    </xf>
    <xf numFmtId="1" fontId="20" fillId="10" borderId="1" xfId="0" applyNumberFormat="1" applyFont="1" applyFill="1" applyBorder="1" applyAlignment="1" applyProtection="1">
      <alignment horizontal="center" vertical="center"/>
      <protection locked="0"/>
    </xf>
    <xf numFmtId="3" fontId="18" fillId="9" borderId="1" xfId="0" applyNumberFormat="1" applyFont="1" applyFill="1" applyBorder="1" applyAlignment="1" applyProtection="1">
      <alignment horizontal="center" vertical="center"/>
      <protection locked="0"/>
    </xf>
    <xf numFmtId="3" fontId="20" fillId="10" borderId="1" xfId="0" applyNumberFormat="1" applyFont="1" applyFill="1" applyBorder="1" applyAlignment="1" applyProtection="1">
      <alignment horizontal="center" vertical="center"/>
      <protection locked="0"/>
    </xf>
    <xf numFmtId="0" fontId="18" fillId="9" borderId="1" xfId="0" applyFont="1" applyFill="1" applyBorder="1" applyAlignment="1" applyProtection="1">
      <alignment horizontal="center" vertical="center" wrapText="1"/>
      <protection locked="0"/>
    </xf>
    <xf numFmtId="0" fontId="20" fillId="10" borderId="1" xfId="0" applyFont="1" applyFill="1" applyBorder="1" applyAlignment="1" applyProtection="1">
      <alignment horizontal="center" vertical="center" wrapText="1"/>
      <protection locked="0"/>
    </xf>
    <xf numFmtId="0" fontId="0" fillId="11" borderId="0" xfId="0" applyFill="1" applyProtection="1">
      <protection locked="0"/>
    </xf>
    <xf numFmtId="0" fontId="17" fillId="11" borderId="0" xfId="0" applyFont="1" applyFill="1" applyAlignment="1" applyProtection="1">
      <alignment vertical="center" wrapText="1"/>
      <protection locked="0"/>
    </xf>
    <xf numFmtId="3" fontId="17" fillId="11" borderId="1" xfId="0" applyNumberFormat="1" applyFont="1" applyFill="1" applyBorder="1" applyAlignment="1" applyProtection="1">
      <alignment horizontal="center" vertical="center"/>
      <protection locked="0"/>
    </xf>
    <xf numFmtId="1" fontId="7" fillId="5" borderId="1" xfId="0" applyNumberFormat="1" applyFont="1" applyFill="1" applyBorder="1" applyAlignment="1" applyProtection="1">
      <alignment horizontal="center" vertical="center"/>
      <protection locked="0"/>
    </xf>
    <xf numFmtId="0" fontId="0" fillId="8" borderId="0" xfId="0" applyFill="1" applyProtection="1">
      <protection locked="0"/>
    </xf>
    <xf numFmtId="0" fontId="17" fillId="8" borderId="0" xfId="0" applyFont="1" applyFill="1" applyAlignment="1" applyProtection="1">
      <alignment vertical="center" wrapText="1"/>
      <protection locked="0"/>
    </xf>
    <xf numFmtId="3" fontId="17" fillId="8" borderId="1" xfId="0" applyNumberFormat="1" applyFont="1" applyFill="1" applyBorder="1" applyAlignment="1" applyProtection="1">
      <alignment horizontal="center" vertical="center"/>
      <protection locked="0"/>
    </xf>
    <xf numFmtId="3" fontId="19" fillId="4" borderId="0" xfId="0" applyNumberFormat="1" applyFont="1" applyFill="1" applyAlignment="1" applyProtection="1">
      <alignment horizontal="center" vertical="center"/>
      <protection locked="0"/>
    </xf>
    <xf numFmtId="0" fontId="17" fillId="4" borderId="0" xfId="0" applyFont="1" applyFill="1" applyAlignment="1" applyProtection="1">
      <alignment vertical="center" wrapText="1"/>
      <protection locked="0"/>
    </xf>
    <xf numFmtId="3" fontId="17" fillId="4" borderId="1" xfId="0" applyNumberFormat="1"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19" fillId="10" borderId="0" xfId="0" applyFont="1" applyFill="1" applyAlignment="1" applyProtection="1">
      <alignment horizontal="center" vertical="center"/>
      <protection locked="0"/>
    </xf>
    <xf numFmtId="0" fontId="21" fillId="8" borderId="1" xfId="0" applyFont="1" applyFill="1" applyBorder="1" applyAlignment="1" applyProtection="1">
      <alignment horizontal="center" vertical="center"/>
      <protection locked="0"/>
    </xf>
    <xf numFmtId="0" fontId="17" fillId="8" borderId="1" xfId="0" applyFont="1" applyFill="1" applyBorder="1" applyAlignment="1" applyProtection="1">
      <alignment horizontal="center" vertical="center"/>
      <protection locked="0"/>
    </xf>
    <xf numFmtId="3" fontId="7" fillId="5" borderId="1" xfId="0" applyNumberFormat="1" applyFont="1" applyFill="1" applyBorder="1" applyAlignment="1" applyProtection="1">
      <alignment horizontal="center" vertical="center"/>
      <protection locked="0"/>
    </xf>
    <xf numFmtId="0" fontId="20" fillId="5" borderId="1"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0" fillId="12" borderId="0" xfId="0" applyFill="1" applyProtection="1">
      <protection locked="0"/>
    </xf>
    <xf numFmtId="0" fontId="17" fillId="12" borderId="0" xfId="0" applyFont="1" applyFill="1" applyAlignment="1" applyProtection="1">
      <alignment vertical="center"/>
      <protection locked="0"/>
    </xf>
    <xf numFmtId="3" fontId="17" fillId="12" borderId="1" xfId="0" applyNumberFormat="1" applyFont="1" applyFill="1" applyBorder="1" applyAlignment="1" applyProtection="1">
      <alignment horizontal="center" vertical="center"/>
      <protection locked="0"/>
    </xf>
    <xf numFmtId="0" fontId="22" fillId="8" borderId="0" xfId="0" applyFont="1" applyFill="1" applyAlignment="1" applyProtection="1">
      <alignment horizontal="center" vertical="center"/>
      <protection locked="0"/>
    </xf>
    <xf numFmtId="0" fontId="15" fillId="4" borderId="0" xfId="0" applyFont="1" applyFill="1" applyAlignment="1" applyProtection="1">
      <alignment horizontal="left" vertical="center"/>
      <protection locked="0"/>
    </xf>
    <xf numFmtId="0" fontId="23" fillId="4" borderId="0" xfId="0" applyFont="1" applyFill="1" applyAlignment="1" applyProtection="1">
      <alignment horizontal="center" vertical="center"/>
      <protection locked="0"/>
    </xf>
    <xf numFmtId="0" fontId="15" fillId="4" borderId="0" xfId="0" applyFont="1" applyFill="1" applyAlignment="1" applyProtection="1">
      <alignment horizontal="center" vertical="center"/>
      <protection locked="0"/>
    </xf>
    <xf numFmtId="0" fontId="15" fillId="5" borderId="0" xfId="0" applyFont="1" applyFill="1" applyAlignment="1" applyProtection="1">
      <alignment horizontal="left" vertical="center"/>
      <protection locked="0"/>
    </xf>
    <xf numFmtId="0" fontId="23" fillId="5" borderId="0" xfId="0" applyFont="1" applyFill="1" applyAlignment="1" applyProtection="1">
      <alignment horizontal="center" vertical="center"/>
      <protection locked="0"/>
    </xf>
    <xf numFmtId="0" fontId="15" fillId="5" borderId="0" xfId="0" applyFont="1" applyFill="1" applyAlignment="1" applyProtection="1">
      <alignment horizontal="center" vertical="center"/>
      <protection locked="0"/>
    </xf>
    <xf numFmtId="0" fontId="23" fillId="11" borderId="0" xfId="0" applyFont="1" applyFill="1" applyAlignment="1" applyProtection="1">
      <alignment vertical="center"/>
      <protection locked="0"/>
    </xf>
    <xf numFmtId="0" fontId="15" fillId="12" borderId="0" xfId="0" applyFont="1" applyFill="1" applyAlignment="1" applyProtection="1">
      <alignment horizontal="left" vertical="center"/>
      <protection locked="0"/>
    </xf>
    <xf numFmtId="0" fontId="19" fillId="12" borderId="0" xfId="0" applyFont="1" applyFill="1" applyAlignment="1" applyProtection="1">
      <alignment horizontal="center" vertical="center"/>
      <protection locked="0"/>
    </xf>
    <xf numFmtId="0" fontId="24" fillId="5" borderId="0" xfId="0" applyFont="1" applyFill="1" applyAlignment="1" applyProtection="1">
      <alignment horizontal="center" vertical="center"/>
      <protection locked="0"/>
    </xf>
    <xf numFmtId="0" fontId="24" fillId="12" borderId="0" xfId="0" applyFont="1" applyFill="1" applyAlignment="1" applyProtection="1">
      <alignment horizontal="center" vertical="center"/>
      <protection locked="0"/>
    </xf>
    <xf numFmtId="0" fontId="10" fillId="6" borderId="0" xfId="0" applyFont="1" applyFill="1" applyAlignment="1" applyProtection="1">
      <alignment vertical="center"/>
      <protection locked="0"/>
    </xf>
    <xf numFmtId="0" fontId="0" fillId="7" borderId="0" xfId="0" applyFill="1" applyProtection="1">
      <protection locked="0"/>
    </xf>
    <xf numFmtId="0" fontId="7" fillId="7" borderId="0" xfId="0" applyFont="1" applyFill="1" applyAlignment="1" applyProtection="1">
      <alignment vertical="center" wrapText="1"/>
      <protection locked="0"/>
    </xf>
    <xf numFmtId="3" fontId="7" fillId="7" borderId="1" xfId="0" applyNumberFormat="1" applyFont="1" applyFill="1" applyBorder="1" applyAlignment="1" applyProtection="1">
      <alignment horizontal="center" vertical="center"/>
      <protection locked="0"/>
    </xf>
    <xf numFmtId="0" fontId="17" fillId="5" borderId="0" xfId="0" applyFont="1" applyFill="1" applyAlignment="1" applyProtection="1">
      <alignment vertical="center" wrapText="1"/>
      <protection locked="0"/>
    </xf>
    <xf numFmtId="3" fontId="17" fillId="5" borderId="1" xfId="0" applyNumberFormat="1" applyFont="1" applyFill="1" applyBorder="1" applyAlignment="1" applyProtection="1">
      <alignment horizontal="center" vertical="center"/>
      <protection locked="0"/>
    </xf>
    <xf numFmtId="3" fontId="7" fillId="4" borderId="1" xfId="0" applyNumberFormat="1" applyFont="1" applyFill="1" applyBorder="1" applyAlignment="1" applyProtection="1">
      <alignment horizontal="center" vertical="center"/>
      <protection locked="0"/>
    </xf>
    <xf numFmtId="0" fontId="25" fillId="2" borderId="0" xfId="0" applyFont="1" applyFill="1" applyAlignment="1" applyProtection="1">
      <alignment vertical="center"/>
      <protection locked="0"/>
    </xf>
    <xf numFmtId="3" fontId="25" fillId="2" borderId="1" xfId="0" applyNumberFormat="1" applyFont="1" applyFill="1" applyBorder="1" applyAlignment="1" applyProtection="1">
      <alignment horizontal="center" vertical="center"/>
      <protection locked="0"/>
    </xf>
    <xf numFmtId="10" fontId="7" fillId="5" borderId="1" xfId="0" applyNumberFormat="1" applyFont="1" applyFill="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0" fontId="17" fillId="7" borderId="0" xfId="0" applyFont="1" applyFill="1" applyAlignment="1" applyProtection="1">
      <alignment vertical="center" wrapText="1"/>
      <protection locked="0"/>
    </xf>
    <xf numFmtId="3" fontId="17" fillId="7" borderId="1" xfId="0" applyNumberFormat="1" applyFont="1" applyFill="1" applyBorder="1" applyAlignment="1" applyProtection="1">
      <alignment horizontal="center" vertical="center"/>
      <protection locked="0"/>
    </xf>
    <xf numFmtId="0" fontId="26" fillId="11" borderId="0" xfId="0" applyFont="1" applyFill="1" applyAlignment="1" applyProtection="1">
      <alignment vertical="center"/>
      <protection locked="0"/>
    </xf>
    <xf numFmtId="164" fontId="26" fillId="11" borderId="1" xfId="0" applyNumberFormat="1" applyFont="1" applyFill="1" applyBorder="1" applyAlignment="1" applyProtection="1">
      <alignment horizontal="center" vertical="center"/>
      <protection locked="0"/>
    </xf>
    <xf numFmtId="0" fontId="23" fillId="11" borderId="0" xfId="0" applyFont="1" applyFill="1" applyAlignment="1" applyProtection="1">
      <alignment vertical="center" wrapText="1"/>
      <protection locked="0"/>
    </xf>
    <xf numFmtId="0" fontId="27" fillId="11" borderId="0" xfId="0" applyFont="1" applyFill="1" applyAlignment="1" applyProtection="1">
      <alignment horizontal="center" vertical="center" wrapText="1"/>
      <protection locked="0"/>
    </xf>
    <xf numFmtId="0" fontId="28" fillId="11" borderId="0" xfId="0" applyFont="1" applyFill="1" applyAlignment="1" applyProtection="1">
      <alignment horizontal="center" vertical="center"/>
      <protection locked="0"/>
    </xf>
    <xf numFmtId="0" fontId="19" fillId="10" borderId="0" xfId="0" applyFont="1" applyFill="1" applyAlignment="1" applyProtection="1">
      <alignment vertical="center" wrapText="1"/>
      <protection locked="0"/>
    </xf>
    <xf numFmtId="0" fontId="19" fillId="5" borderId="0" xfId="0" applyFont="1" applyFill="1" applyAlignment="1" applyProtection="1">
      <alignment vertical="center" wrapText="1"/>
      <protection locked="0"/>
    </xf>
    <xf numFmtId="0" fontId="29" fillId="10" borderId="0" xfId="0" applyFont="1" applyFill="1" applyAlignment="1" applyProtection="1">
      <alignment vertical="center" wrapText="1"/>
      <protection locked="0"/>
    </xf>
    <xf numFmtId="0" fontId="11" fillId="2" borderId="0" xfId="0" applyFont="1" applyFill="1" applyAlignment="1" applyProtection="1">
      <alignment horizontal="center" vertical="center"/>
      <protection locked="0"/>
    </xf>
    <xf numFmtId="0" fontId="12" fillId="2" borderId="0" xfId="0" applyFont="1" applyFill="1" applyAlignment="1" applyProtection="1">
      <alignment horizontal="left" vertical="center" indent="1"/>
    </xf>
    <xf numFmtId="0" fontId="13" fillId="2" borderId="0" xfId="0" applyFont="1" applyFill="1" applyAlignment="1" applyProtection="1">
      <alignment horizontal="right" vertical="center" wrapText="1" indent="1"/>
    </xf>
    <xf numFmtId="0" fontId="14" fillId="3" borderId="0" xfId="0" applyFont="1" applyFill="1" applyAlignment="1" applyProtection="1">
      <alignment horizontal="left" vertical="center"/>
    </xf>
    <xf numFmtId="0" fontId="15" fillId="7" borderId="0" xfId="0" applyFont="1" applyFill="1" applyAlignment="1" applyProtection="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D0D0"/>
      <rgbColor rgb="FF808080"/>
      <rgbColor rgb="FF9999FF"/>
      <rgbColor rgb="FF993366"/>
      <rgbColor rgb="FFFFFDE7"/>
      <rgbColor rgb="FFDCEEFF"/>
      <rgbColor rgb="FF660066"/>
      <rgbColor rgb="FFFF8080"/>
      <rgbColor rgb="FF0066CC"/>
      <rgbColor rgb="FFC5CAE9"/>
      <rgbColor rgb="FF000080"/>
      <rgbColor rgb="FFFF00FF"/>
      <rgbColor rgb="FFFFFF00"/>
      <rgbColor rgb="FF00FFFF"/>
      <rgbColor rgb="FF800080"/>
      <rgbColor rgb="FF800000"/>
      <rgbColor rgb="FF008080"/>
      <rgbColor rgb="FF0000FF"/>
      <rgbColor rgb="FF00CCFF"/>
      <rgbColor rgb="FFE8F5E9"/>
      <rgbColor rgb="FFE8EAF6"/>
      <rgbColor rgb="FFFFF3E0"/>
      <rgbColor rgb="FFF5F5F5"/>
      <rgbColor rgb="FFFF99CC"/>
      <rgbColor rgb="FFCC99FF"/>
      <rgbColor rgb="FFFFEBEE"/>
      <rgbColor rgb="FF3366FF"/>
      <rgbColor rgb="FF33CCCC"/>
      <rgbColor rgb="FF99CC00"/>
      <rgbColor rgb="FFFFCC00"/>
      <rgbColor rgb="FFF9A825"/>
      <rgbColor rgb="FFE65100"/>
      <rgbColor rgb="FF666699"/>
      <rgbColor rgb="FF9E9E9E"/>
      <rgbColor rgb="FF1A237E"/>
      <rgbColor rgb="FF2E7D32"/>
      <rgbColor rgb="FF003300"/>
      <rgbColor rgb="FF333300"/>
      <rgbColor rgb="FFC62828"/>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showGridLines="0" tabSelected="1" zoomScaleNormal="100" workbookViewId="0">
      <selection activeCell="A2" sqref="A2:D26"/>
    </sheetView>
  </sheetViews>
  <sheetFormatPr defaultColWidth="8.7109375" defaultRowHeight="15" x14ac:dyDescent="0.25"/>
  <cols>
    <col min="1" max="1" width="3" customWidth="1"/>
    <col min="2" max="2" width="70" customWidth="1"/>
    <col min="3" max="3" width="22" customWidth="1"/>
    <col min="4" max="4" width="3" customWidth="1"/>
  </cols>
  <sheetData>
    <row r="1" spans="1:4" ht="7.5" customHeight="1" x14ac:dyDescent="0.25"/>
    <row r="2" spans="1:4" ht="45.75" customHeight="1" x14ac:dyDescent="0.25">
      <c r="A2" s="28" t="s">
        <v>0</v>
      </c>
      <c r="B2" s="28"/>
      <c r="C2" s="28"/>
      <c r="D2" s="28"/>
    </row>
    <row r="3" spans="1:4" ht="21.75" customHeight="1" x14ac:dyDescent="0.25">
      <c r="A3" s="29" t="s">
        <v>1</v>
      </c>
      <c r="B3" s="29"/>
      <c r="C3" s="29"/>
      <c r="D3" s="29"/>
    </row>
    <row r="4" spans="1:4" ht="9.75" customHeight="1" x14ac:dyDescent="0.25">
      <c r="A4" s="30"/>
      <c r="B4" s="30"/>
      <c r="C4" s="30"/>
      <c r="D4" s="30"/>
    </row>
    <row r="5" spans="1:4" x14ac:dyDescent="0.25">
      <c r="A5" s="30"/>
      <c r="B5" s="30"/>
      <c r="C5" s="30"/>
      <c r="D5" s="30"/>
    </row>
    <row r="6" spans="1:4" ht="31.5" customHeight="1" x14ac:dyDescent="0.25">
      <c r="A6" s="4" t="s">
        <v>2</v>
      </c>
      <c r="B6" s="4"/>
      <c r="C6" s="4"/>
      <c r="D6" s="4"/>
    </row>
    <row r="7" spans="1:4" ht="31.5" customHeight="1" x14ac:dyDescent="0.25">
      <c r="A7" s="4"/>
      <c r="B7" s="4"/>
      <c r="C7" s="4"/>
      <c r="D7" s="4"/>
    </row>
    <row r="8" spans="1:4" ht="21.75" customHeight="1" x14ac:dyDescent="0.25">
      <c r="A8" s="31" t="s">
        <v>3</v>
      </c>
      <c r="B8" s="31"/>
      <c r="C8" s="31"/>
      <c r="D8" s="31"/>
    </row>
    <row r="9" spans="1:4" ht="9.75" customHeight="1" x14ac:dyDescent="0.25">
      <c r="A9" s="30"/>
      <c r="B9" s="30"/>
      <c r="C9" s="30"/>
      <c r="D9" s="30"/>
    </row>
    <row r="10" spans="1:4" ht="25.5" customHeight="1" x14ac:dyDescent="0.25">
      <c r="A10" s="32" t="s">
        <v>4</v>
      </c>
      <c r="B10" s="32"/>
      <c r="C10" s="32"/>
      <c r="D10" s="32"/>
    </row>
    <row r="11" spans="1:4" ht="13.5" customHeight="1" x14ac:dyDescent="0.25">
      <c r="A11" s="30"/>
      <c r="B11" s="30"/>
      <c r="C11" s="30"/>
      <c r="D11" s="30"/>
    </row>
    <row r="12" spans="1:4" ht="24" customHeight="1" x14ac:dyDescent="0.25">
      <c r="A12" s="33" t="s">
        <v>5</v>
      </c>
      <c r="B12" s="33"/>
      <c r="C12" s="33"/>
      <c r="D12" s="33"/>
    </row>
    <row r="13" spans="1:4" ht="30" customHeight="1" x14ac:dyDescent="0.25">
      <c r="A13" s="34" t="s">
        <v>6</v>
      </c>
      <c r="B13" s="34"/>
      <c r="C13" s="34"/>
      <c r="D13" s="34"/>
    </row>
    <row r="14" spans="1:4" ht="30" customHeight="1" x14ac:dyDescent="0.25">
      <c r="A14" s="35" t="s">
        <v>7</v>
      </c>
      <c r="B14" s="35"/>
      <c r="C14" s="35"/>
      <c r="D14" s="35"/>
    </row>
    <row r="15" spans="1:4" ht="30" customHeight="1" x14ac:dyDescent="0.25">
      <c r="A15" s="34" t="s">
        <v>8</v>
      </c>
      <c r="B15" s="34"/>
      <c r="C15" s="34"/>
      <c r="D15" s="34"/>
    </row>
    <row r="16" spans="1:4" ht="30" customHeight="1" x14ac:dyDescent="0.25">
      <c r="A16" s="35" t="s">
        <v>9</v>
      </c>
      <c r="B16" s="35"/>
      <c r="C16" s="35"/>
      <c r="D16" s="35"/>
    </row>
    <row r="17" spans="1:4" ht="30" customHeight="1" x14ac:dyDescent="0.25">
      <c r="A17" s="34" t="s">
        <v>10</v>
      </c>
      <c r="B17" s="34"/>
      <c r="C17" s="34"/>
      <c r="D17" s="34"/>
    </row>
    <row r="18" spans="1:4" ht="30" customHeight="1" x14ac:dyDescent="0.25">
      <c r="A18" s="35" t="s">
        <v>11</v>
      </c>
      <c r="B18" s="35"/>
      <c r="C18" s="35"/>
      <c r="D18" s="35"/>
    </row>
    <row r="19" spans="1:4" ht="30" customHeight="1" x14ac:dyDescent="0.25">
      <c r="A19" s="34" t="s">
        <v>12</v>
      </c>
      <c r="B19" s="34"/>
      <c r="C19" s="34"/>
      <c r="D19" s="34"/>
    </row>
    <row r="20" spans="1:4" x14ac:dyDescent="0.25">
      <c r="A20" s="30"/>
      <c r="B20" s="30"/>
      <c r="C20" s="30"/>
      <c r="D20" s="30"/>
    </row>
    <row r="21" spans="1:4" ht="24" customHeight="1" x14ac:dyDescent="0.25">
      <c r="A21" s="33" t="s">
        <v>13</v>
      </c>
      <c r="B21" s="33"/>
      <c r="C21" s="33"/>
      <c r="D21" s="33"/>
    </row>
    <row r="22" spans="1:4" ht="24" customHeight="1" x14ac:dyDescent="0.25">
      <c r="A22" s="36" t="s">
        <v>14</v>
      </c>
      <c r="B22" s="36" t="s">
        <v>15</v>
      </c>
      <c r="C22" s="3" t="s">
        <v>16</v>
      </c>
      <c r="D22" s="3"/>
    </row>
    <row r="23" spans="1:4" ht="24" customHeight="1" x14ac:dyDescent="0.25">
      <c r="A23" s="37" t="s">
        <v>14</v>
      </c>
      <c r="B23" s="37" t="s">
        <v>17</v>
      </c>
      <c r="C23" s="2" t="s">
        <v>18</v>
      </c>
      <c r="D23" s="2"/>
    </row>
    <row r="24" spans="1:4" ht="24" customHeight="1" x14ac:dyDescent="0.25">
      <c r="A24" s="36" t="s">
        <v>14</v>
      </c>
      <c r="B24" s="36" t="s">
        <v>19</v>
      </c>
      <c r="C24" s="3" t="s">
        <v>20</v>
      </c>
      <c r="D24" s="3"/>
    </row>
    <row r="25" spans="1:4" x14ac:dyDescent="0.25">
      <c r="A25" s="30"/>
      <c r="B25" s="30"/>
      <c r="C25" s="30"/>
      <c r="D25" s="30"/>
    </row>
    <row r="26" spans="1:4" ht="33.75" customHeight="1" x14ac:dyDescent="0.25">
      <c r="A26" s="38" t="s">
        <v>21</v>
      </c>
      <c r="B26" s="38"/>
      <c r="C26" s="38"/>
      <c r="D26" s="38"/>
    </row>
    <row r="28" spans="1:4" ht="21.75" customHeight="1" x14ac:dyDescent="0.25">
      <c r="A28" s="1" t="s">
        <v>22</v>
      </c>
      <c r="B28" s="1"/>
      <c r="C28" s="1"/>
      <c r="D28" s="1"/>
    </row>
  </sheetData>
  <sheetProtection algorithmName="SHA-512" hashValue="46RXLLCCj/EBqB0Cs2wzerpDEjSr0LD94CnknKU8T7pQkseq1v0PkQSCL8WGc4MFrB89FiqcgQXaV08CMJvsAA==" saltValue="v4kdJ1PoG9UcJ+dGVeJEzQ==" spinCount="100000" sheet="1" objects="1" scenarios="1"/>
  <mergeCells count="19">
    <mergeCell ref="C23:D23"/>
    <mergeCell ref="C24:D24"/>
    <mergeCell ref="A26:D26"/>
    <mergeCell ref="A28:D28"/>
    <mergeCell ref="A17:D17"/>
    <mergeCell ref="A18:D18"/>
    <mergeCell ref="A19:D19"/>
    <mergeCell ref="A21:D21"/>
    <mergeCell ref="C22:D22"/>
    <mergeCell ref="A12:D12"/>
    <mergeCell ref="A13:D13"/>
    <mergeCell ref="A14:D14"/>
    <mergeCell ref="A15:D15"/>
    <mergeCell ref="A16:D16"/>
    <mergeCell ref="A2:D2"/>
    <mergeCell ref="A3:D3"/>
    <mergeCell ref="A6:D7"/>
    <mergeCell ref="A8:D8"/>
    <mergeCell ref="A10:D1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5"/>
  <sheetViews>
    <sheetView showGridLines="0" zoomScaleNormal="100" workbookViewId="0">
      <pane xSplit="1" ySplit="6" topLeftCell="B7" activePane="bottomRight" state="frozen"/>
      <selection pane="topRight" activeCell="B1" sqref="B1"/>
      <selection pane="bottomLeft" activeCell="A7" sqref="A7"/>
      <selection pane="bottomRight" activeCell="A2" sqref="A2:F4"/>
    </sheetView>
  </sheetViews>
  <sheetFormatPr defaultColWidth="8.7109375" defaultRowHeight="15" x14ac:dyDescent="0.25"/>
  <cols>
    <col min="1" max="1" width="2" style="39" customWidth="1"/>
    <col min="2" max="2" width="57.85546875" style="39" customWidth="1"/>
    <col min="3" max="3" width="29" style="39" customWidth="1"/>
    <col min="4" max="4" width="20" style="39" customWidth="1"/>
    <col min="5" max="5" width="22" style="39" customWidth="1"/>
    <col min="6" max="6" width="4" style="39" customWidth="1"/>
    <col min="7" max="16384" width="8.7109375" style="39"/>
  </cols>
  <sheetData>
    <row r="1" spans="1:6" ht="7.5" customHeight="1" x14ac:dyDescent="0.25"/>
    <row r="2" spans="1:6" ht="39.75" customHeight="1" x14ac:dyDescent="0.25">
      <c r="A2" s="113" t="s">
        <v>0</v>
      </c>
      <c r="B2" s="113"/>
      <c r="C2" s="114" t="s">
        <v>2</v>
      </c>
      <c r="D2" s="114"/>
      <c r="E2" s="114"/>
      <c r="F2" s="114"/>
    </row>
    <row r="3" spans="1:6" ht="21.75" customHeight="1" x14ac:dyDescent="0.25">
      <c r="A3" s="115" t="s">
        <v>23</v>
      </c>
      <c r="B3" s="115"/>
      <c r="C3" s="115"/>
      <c r="D3" s="115"/>
      <c r="E3" s="115"/>
      <c r="F3" s="115"/>
    </row>
    <row r="4" spans="1:6" ht="19.5" customHeight="1" x14ac:dyDescent="0.25">
      <c r="A4" s="116" t="s">
        <v>24</v>
      </c>
      <c r="B4" s="116"/>
      <c r="C4" s="116"/>
      <c r="D4" s="116"/>
      <c r="E4" s="116"/>
      <c r="F4" s="116"/>
    </row>
    <row r="6" spans="1:6" ht="19.5" customHeight="1" x14ac:dyDescent="0.25">
      <c r="A6" s="40" t="s">
        <v>25</v>
      </c>
      <c r="B6" s="40"/>
      <c r="C6" s="41" t="s">
        <v>26</v>
      </c>
      <c r="D6" s="41" t="s">
        <v>27</v>
      </c>
      <c r="E6" s="41" t="s">
        <v>28</v>
      </c>
      <c r="F6" s="42"/>
    </row>
    <row r="7" spans="1:6" ht="21.75" customHeight="1" x14ac:dyDescent="0.25">
      <c r="A7" s="43" t="s">
        <v>29</v>
      </c>
      <c r="B7" s="43"/>
      <c r="C7" s="43"/>
      <c r="D7" s="43"/>
      <c r="E7" s="43"/>
      <c r="F7" s="43"/>
    </row>
    <row r="8" spans="1:6" ht="19.5" customHeight="1" x14ac:dyDescent="0.25">
      <c r="A8" s="44" t="s">
        <v>30</v>
      </c>
      <c r="B8" s="44"/>
      <c r="C8" s="44"/>
      <c r="D8" s="44"/>
      <c r="E8" s="44"/>
      <c r="F8" s="44"/>
    </row>
    <row r="9" spans="1:6" ht="19.5" customHeight="1" x14ac:dyDescent="0.25">
      <c r="A9" s="45"/>
      <c r="B9" s="46" t="s">
        <v>31</v>
      </c>
      <c r="C9" s="47" t="s">
        <v>32</v>
      </c>
      <c r="E9" s="48" t="s">
        <v>33</v>
      </c>
      <c r="F9" s="45"/>
    </row>
    <row r="10" spans="1:6" ht="19.5" customHeight="1" x14ac:dyDescent="0.25">
      <c r="A10" s="49"/>
      <c r="B10" s="50" t="s">
        <v>34</v>
      </c>
      <c r="C10" s="47" t="s">
        <v>35</v>
      </c>
      <c r="E10" s="51" t="s">
        <v>33</v>
      </c>
      <c r="F10" s="49"/>
    </row>
    <row r="11" spans="1:6" ht="19.5" customHeight="1" x14ac:dyDescent="0.25">
      <c r="A11" s="45"/>
      <c r="B11" s="46" t="s">
        <v>36</v>
      </c>
      <c r="C11" s="47" t="s">
        <v>37</v>
      </c>
      <c r="E11" s="48" t="s">
        <v>33</v>
      </c>
      <c r="F11" s="45"/>
    </row>
    <row r="12" spans="1:6" ht="19.5" customHeight="1" x14ac:dyDescent="0.25">
      <c r="A12" s="49"/>
      <c r="B12" s="50" t="s">
        <v>38</v>
      </c>
      <c r="C12" s="47" t="s">
        <v>39</v>
      </c>
      <c r="E12" s="51" t="s">
        <v>33</v>
      </c>
      <c r="F12" s="49"/>
    </row>
    <row r="13" spans="1:6" ht="19.5" customHeight="1" x14ac:dyDescent="0.25">
      <c r="A13" s="45"/>
      <c r="B13" s="46" t="s">
        <v>40</v>
      </c>
      <c r="C13" s="47" t="s">
        <v>41</v>
      </c>
      <c r="D13" s="52" t="str">
        <f t="shared" ref="D13:D18" si="0">C13</f>
        <v>Below 60 yrs</v>
      </c>
      <c r="E13" s="48" t="s">
        <v>33</v>
      </c>
      <c r="F13" s="45"/>
    </row>
    <row r="14" spans="1:6" ht="19.5" customHeight="1" x14ac:dyDescent="0.25">
      <c r="A14" s="49"/>
      <c r="B14" s="50" t="s">
        <v>42</v>
      </c>
      <c r="C14" s="53">
        <v>12</v>
      </c>
      <c r="D14" s="54">
        <f t="shared" si="0"/>
        <v>12</v>
      </c>
      <c r="E14" s="51" t="s">
        <v>33</v>
      </c>
      <c r="F14" s="49"/>
    </row>
    <row r="15" spans="1:6" ht="30.75" customHeight="1" x14ac:dyDescent="0.25">
      <c r="A15" s="45"/>
      <c r="B15" s="46" t="s">
        <v>43</v>
      </c>
      <c r="C15" s="55">
        <v>0</v>
      </c>
      <c r="D15" s="56">
        <f t="shared" si="0"/>
        <v>0</v>
      </c>
      <c r="E15" s="48" t="s">
        <v>33</v>
      </c>
      <c r="F15" s="45"/>
    </row>
    <row r="16" spans="1:6" ht="30" customHeight="1" x14ac:dyDescent="0.25">
      <c r="A16" s="45"/>
      <c r="B16" s="46" t="s">
        <v>44</v>
      </c>
      <c r="C16" s="53">
        <v>10</v>
      </c>
      <c r="D16" s="54">
        <f t="shared" si="0"/>
        <v>10</v>
      </c>
      <c r="E16" s="48" t="s">
        <v>33</v>
      </c>
      <c r="F16" s="45"/>
    </row>
    <row r="17" spans="1:6" ht="19.5" customHeight="1" x14ac:dyDescent="0.25">
      <c r="A17" s="49"/>
      <c r="B17" s="50" t="s">
        <v>45</v>
      </c>
      <c r="C17" s="55">
        <v>60000</v>
      </c>
      <c r="D17" s="56">
        <f t="shared" si="0"/>
        <v>60000</v>
      </c>
      <c r="E17" s="51" t="s">
        <v>33</v>
      </c>
      <c r="F17" s="49"/>
    </row>
    <row r="18" spans="1:6" ht="19.5" customHeight="1" x14ac:dyDescent="0.25">
      <c r="A18" s="45"/>
      <c r="B18" s="46" t="s">
        <v>46</v>
      </c>
      <c r="C18" s="55">
        <v>65000</v>
      </c>
      <c r="D18" s="56">
        <f t="shared" si="0"/>
        <v>65000</v>
      </c>
      <c r="E18" s="48" t="s">
        <v>33</v>
      </c>
      <c r="F18" s="45"/>
    </row>
    <row r="20" spans="1:6" ht="21.75" customHeight="1" x14ac:dyDescent="0.25">
      <c r="A20" s="43" t="s">
        <v>47</v>
      </c>
      <c r="B20" s="43"/>
      <c r="C20" s="43"/>
      <c r="D20" s="43"/>
      <c r="E20" s="43"/>
      <c r="F20" s="43"/>
    </row>
    <row r="21" spans="1:6" ht="19.5" customHeight="1" x14ac:dyDescent="0.25">
      <c r="A21" s="44" t="s">
        <v>48</v>
      </c>
      <c r="B21" s="44"/>
      <c r="C21" s="44"/>
      <c r="D21" s="44"/>
      <c r="E21" s="44"/>
      <c r="F21" s="44"/>
    </row>
    <row r="22" spans="1:6" ht="40.5" customHeight="1" x14ac:dyDescent="0.25">
      <c r="A22" s="45"/>
      <c r="B22" s="46" t="s">
        <v>49</v>
      </c>
      <c r="C22" s="55">
        <v>1200000</v>
      </c>
      <c r="D22" s="56">
        <f>C22</f>
        <v>1200000</v>
      </c>
      <c r="E22" s="48" t="s">
        <v>33</v>
      </c>
      <c r="F22" s="45"/>
    </row>
    <row r="23" spans="1:6" ht="31.5" customHeight="1" x14ac:dyDescent="0.25">
      <c r="A23" s="49"/>
      <c r="B23" s="50" t="s">
        <v>50</v>
      </c>
      <c r="C23" s="55">
        <v>0</v>
      </c>
      <c r="D23" s="56">
        <f>C23</f>
        <v>0</v>
      </c>
      <c r="E23" s="51" t="s">
        <v>33</v>
      </c>
      <c r="F23" s="49"/>
    </row>
    <row r="25" spans="1:6" ht="21.75" customHeight="1" x14ac:dyDescent="0.25">
      <c r="A25" s="43" t="s">
        <v>51</v>
      </c>
      <c r="B25" s="43"/>
      <c r="C25" s="43"/>
      <c r="D25" s="43"/>
      <c r="E25" s="43"/>
      <c r="F25" s="43"/>
    </row>
    <row r="26" spans="1:6" ht="19.5" customHeight="1" x14ac:dyDescent="0.25">
      <c r="A26" s="44" t="s">
        <v>52</v>
      </c>
      <c r="B26" s="44"/>
      <c r="C26" s="44"/>
      <c r="D26" s="44"/>
      <c r="E26" s="44"/>
      <c r="F26" s="44"/>
    </row>
    <row r="27" spans="1:6" ht="19.5" customHeight="1" x14ac:dyDescent="0.25">
      <c r="A27" s="44" t="s">
        <v>53</v>
      </c>
      <c r="B27" s="44"/>
      <c r="C27" s="44"/>
      <c r="D27" s="44"/>
      <c r="E27" s="44"/>
      <c r="F27" s="44"/>
    </row>
    <row r="28" spans="1:6" ht="37.5" customHeight="1" x14ac:dyDescent="0.25">
      <c r="A28" s="45"/>
      <c r="B28" s="46" t="s">
        <v>54</v>
      </c>
      <c r="C28" s="57" t="s">
        <v>55</v>
      </c>
      <c r="D28" s="58" t="str">
        <f>C28</f>
        <v>Covered under Payment of Gratuity Act</v>
      </c>
      <c r="E28" s="48" t="s">
        <v>33</v>
      </c>
      <c r="F28" s="45"/>
    </row>
    <row r="29" spans="1:6" ht="27" customHeight="1" x14ac:dyDescent="0.25">
      <c r="A29" s="49"/>
      <c r="B29" s="50" t="s">
        <v>56</v>
      </c>
      <c r="C29" s="55">
        <v>1500000</v>
      </c>
      <c r="D29" s="56">
        <f>C29</f>
        <v>1500000</v>
      </c>
      <c r="E29" s="51" t="s">
        <v>33</v>
      </c>
      <c r="F29" s="49"/>
    </row>
    <row r="30" spans="1:6" ht="33.75" customHeight="1" x14ac:dyDescent="0.25">
      <c r="A30" s="59"/>
      <c r="B30" s="60" t="s">
        <v>57</v>
      </c>
      <c r="C30" s="61">
        <f>IF(C28="Government Employee (Fully Exempt)",C29,IF(C28="Covered under Payment of Gratuity Act",MIN(C29,2000000,(15/26)*C18*C16),MIN(C29,2000000,(15/30)*C17*C16)))</f>
        <v>375000</v>
      </c>
      <c r="D30" s="61">
        <f>IF(D28="Government Employee (Fully Exempt)",D29,IF(D28="Covered under Payment of Gratuity Act",MIN(D29,2000000,(15/26)*D18*D16),MIN(D29,2000000,(15/30)*D17*D16)))</f>
        <v>375000</v>
      </c>
      <c r="E30" s="61" t="s">
        <v>33</v>
      </c>
      <c r="F30" s="59"/>
    </row>
    <row r="32" spans="1:6" ht="19.5" customHeight="1" x14ac:dyDescent="0.25">
      <c r="A32" s="44" t="s">
        <v>58</v>
      </c>
      <c r="B32" s="44"/>
      <c r="C32" s="44"/>
      <c r="D32" s="44"/>
      <c r="E32" s="44"/>
      <c r="F32" s="44"/>
    </row>
    <row r="33" spans="1:6" ht="19.5" customHeight="1" x14ac:dyDescent="0.25">
      <c r="A33" s="45"/>
      <c r="B33" s="46" t="s">
        <v>54</v>
      </c>
      <c r="C33" s="47" t="s">
        <v>59</v>
      </c>
      <c r="D33" s="52" t="str">
        <f>C33</f>
        <v>Non-Government Employee</v>
      </c>
      <c r="E33" s="48" t="s">
        <v>33</v>
      </c>
      <c r="F33" s="45"/>
    </row>
    <row r="34" spans="1:6" ht="19.5" customHeight="1" x14ac:dyDescent="0.25">
      <c r="A34" s="49"/>
      <c r="B34" s="50" t="s">
        <v>60</v>
      </c>
      <c r="C34" s="55">
        <v>300000</v>
      </c>
      <c r="D34" s="56">
        <f>C34</f>
        <v>300000</v>
      </c>
      <c r="E34" s="51" t="s">
        <v>33</v>
      </c>
      <c r="F34" s="49"/>
    </row>
    <row r="35" spans="1:6" ht="19.5" customHeight="1" x14ac:dyDescent="0.25">
      <c r="A35" s="45"/>
      <c r="B35" s="46" t="s">
        <v>61</v>
      </c>
      <c r="C35" s="53">
        <v>240</v>
      </c>
      <c r="D35" s="54">
        <f>C35</f>
        <v>240</v>
      </c>
      <c r="E35" s="48" t="s">
        <v>33</v>
      </c>
      <c r="F35" s="45"/>
    </row>
    <row r="36" spans="1:6" ht="19.5" customHeight="1" x14ac:dyDescent="0.25">
      <c r="A36" s="49"/>
      <c r="B36" s="50" t="s">
        <v>62</v>
      </c>
      <c r="C36" s="62">
        <f>MIN(C35,30*C16)</f>
        <v>240</v>
      </c>
      <c r="D36" s="62">
        <f>MIN(D35,30*D16)</f>
        <v>240</v>
      </c>
      <c r="E36" s="62" t="s">
        <v>33</v>
      </c>
      <c r="F36" s="49"/>
    </row>
    <row r="37" spans="1:6" ht="19.5" customHeight="1" x14ac:dyDescent="0.25">
      <c r="A37" s="59"/>
      <c r="B37" s="60" t="s">
        <v>63</v>
      </c>
      <c r="C37" s="61">
        <f>IF(C33="Government Employee (Fully Exempt)",C34,MIN(C34,2500000,C17*10,C36*(C17/30)))</f>
        <v>300000</v>
      </c>
      <c r="D37" s="61">
        <f>IF(D33="Government Employee (Fully Exempt)",D34,MIN(D34,2500000,D17*10,D36*(D17/30)))</f>
        <v>300000</v>
      </c>
      <c r="E37" s="61" t="s">
        <v>33</v>
      </c>
      <c r="F37" s="59"/>
    </row>
    <row r="39" spans="1:6" ht="19.5" customHeight="1" x14ac:dyDescent="0.25">
      <c r="A39" s="44" t="s">
        <v>64</v>
      </c>
      <c r="B39" s="44"/>
      <c r="C39" s="44"/>
      <c r="D39" s="44"/>
      <c r="E39" s="44"/>
      <c r="F39" s="44"/>
    </row>
    <row r="40" spans="1:6" ht="35.25" customHeight="1" x14ac:dyDescent="0.25">
      <c r="A40" s="49"/>
      <c r="B40" s="50" t="s">
        <v>65</v>
      </c>
      <c r="C40" s="55">
        <v>0</v>
      </c>
      <c r="D40" s="56">
        <f>C40</f>
        <v>0</v>
      </c>
      <c r="E40" s="51" t="s">
        <v>33</v>
      </c>
      <c r="F40" s="49"/>
    </row>
    <row r="42" spans="1:6" ht="19.5" customHeight="1" x14ac:dyDescent="0.25">
      <c r="A42" s="63"/>
      <c r="B42" s="64" t="s">
        <v>66</v>
      </c>
      <c r="C42" s="65">
        <f>C30+C37+C40</f>
        <v>675000</v>
      </c>
      <c r="D42" s="65">
        <f>D30+D37+D40</f>
        <v>675000</v>
      </c>
      <c r="E42" s="65">
        <f>C42-D42</f>
        <v>0</v>
      </c>
      <c r="F42" s="63"/>
    </row>
    <row r="44" spans="1:6" ht="34.5" customHeight="1" x14ac:dyDescent="0.25">
      <c r="A44" s="45"/>
      <c r="B44" s="46" t="s">
        <v>67</v>
      </c>
      <c r="C44" s="55">
        <v>75000</v>
      </c>
      <c r="D44" s="55">
        <v>50000</v>
      </c>
      <c r="E44" s="66">
        <f>C44-D44</f>
        <v>25000</v>
      </c>
      <c r="F44" s="45"/>
    </row>
    <row r="45" spans="1:6" ht="28.5" customHeight="1" x14ac:dyDescent="0.25">
      <c r="A45" s="45"/>
      <c r="B45" s="67" t="s">
        <v>68</v>
      </c>
      <c r="C45" s="68">
        <f>C22-C42-C44</f>
        <v>450000</v>
      </c>
      <c r="D45" s="68">
        <f>D22-D42-D44</f>
        <v>475000</v>
      </c>
      <c r="E45" s="68">
        <f>C45-D45</f>
        <v>-25000</v>
      </c>
      <c r="F45" s="45"/>
    </row>
    <row r="46" spans="1:6" ht="27" customHeight="1" x14ac:dyDescent="0.25">
      <c r="A46" s="63"/>
      <c r="B46" s="64" t="s">
        <v>69</v>
      </c>
      <c r="C46" s="65">
        <f>C45+C23</f>
        <v>450000</v>
      </c>
      <c r="D46" s="65">
        <f>D45+D23</f>
        <v>475000</v>
      </c>
      <c r="E46" s="65">
        <f>C46-D46</f>
        <v>-25000</v>
      </c>
      <c r="F46" s="63"/>
    </row>
    <row r="48" spans="1:6" ht="21.75" customHeight="1" x14ac:dyDescent="0.25">
      <c r="A48" s="43" t="s">
        <v>70</v>
      </c>
      <c r="B48" s="43"/>
      <c r="C48" s="43"/>
      <c r="D48" s="43"/>
      <c r="E48" s="43"/>
      <c r="F48" s="43"/>
    </row>
    <row r="49" spans="1:6" ht="19.5" customHeight="1" x14ac:dyDescent="0.25">
      <c r="A49" s="44" t="s">
        <v>71</v>
      </c>
      <c r="B49" s="44"/>
      <c r="C49" s="44"/>
      <c r="D49" s="44"/>
      <c r="E49" s="44"/>
      <c r="F49" s="44"/>
    </row>
    <row r="50" spans="1:6" ht="19.5" customHeight="1" x14ac:dyDescent="0.25">
      <c r="A50" s="49"/>
      <c r="B50" s="50" t="s">
        <v>72</v>
      </c>
      <c r="C50" s="69" t="s">
        <v>33</v>
      </c>
      <c r="D50" s="55">
        <v>0</v>
      </c>
      <c r="E50" s="70">
        <v>0</v>
      </c>
      <c r="F50" s="49"/>
    </row>
    <row r="51" spans="1:6" ht="19.5" customHeight="1" x14ac:dyDescent="0.25">
      <c r="A51" s="45"/>
      <c r="B51" s="46" t="s">
        <v>73</v>
      </c>
      <c r="C51" s="69" t="s">
        <v>33</v>
      </c>
      <c r="D51" s="55">
        <v>0</v>
      </c>
      <c r="E51" s="70">
        <v>0</v>
      </c>
      <c r="F51" s="45"/>
    </row>
    <row r="52" spans="1:6" ht="23.25" customHeight="1" x14ac:dyDescent="0.25">
      <c r="A52" s="49"/>
      <c r="B52" s="50" t="s">
        <v>74</v>
      </c>
      <c r="C52" s="69" t="s">
        <v>33</v>
      </c>
      <c r="D52" s="55">
        <v>0</v>
      </c>
      <c r="E52" s="70">
        <v>0</v>
      </c>
      <c r="F52" s="49"/>
    </row>
    <row r="53" spans="1:6" ht="19.5" customHeight="1" x14ac:dyDescent="0.25">
      <c r="A53" s="45"/>
      <c r="B53" s="46" t="s">
        <v>75</v>
      </c>
      <c r="C53" s="69" t="s">
        <v>33</v>
      </c>
      <c r="D53" s="55">
        <v>0</v>
      </c>
      <c r="E53" s="70">
        <v>0</v>
      </c>
      <c r="F53" s="45"/>
    </row>
    <row r="54" spans="1:6" ht="30" customHeight="1" x14ac:dyDescent="0.25">
      <c r="A54" s="49"/>
      <c r="B54" s="50" t="s">
        <v>76</v>
      </c>
      <c r="C54" s="69" t="s">
        <v>33</v>
      </c>
      <c r="D54" s="55">
        <v>0</v>
      </c>
      <c r="E54" s="70">
        <v>0</v>
      </c>
      <c r="F54" s="49"/>
    </row>
    <row r="55" spans="1:6" ht="19.5" customHeight="1" x14ac:dyDescent="0.25">
      <c r="A55" s="45"/>
      <c r="B55" s="46" t="s">
        <v>77</v>
      </c>
      <c r="C55" s="69" t="s">
        <v>33</v>
      </c>
      <c r="D55" s="55">
        <v>0</v>
      </c>
      <c r="E55" s="70">
        <v>0</v>
      </c>
      <c r="F55" s="45"/>
    </row>
    <row r="56" spans="1:6" ht="19.5" customHeight="1" x14ac:dyDescent="0.25">
      <c r="A56" s="49"/>
      <c r="B56" s="50" t="s">
        <v>78</v>
      </c>
      <c r="C56" s="69" t="s">
        <v>33</v>
      </c>
      <c r="D56" s="55">
        <v>0</v>
      </c>
      <c r="E56" s="70">
        <v>0</v>
      </c>
      <c r="F56" s="49"/>
    </row>
    <row r="57" spans="1:6" ht="19.5" customHeight="1" x14ac:dyDescent="0.25">
      <c r="A57" s="63"/>
      <c r="B57" s="64" t="s">
        <v>79</v>
      </c>
      <c r="C57" s="71" t="s">
        <v>33</v>
      </c>
      <c r="D57" s="72">
        <f>SUM(D50:D56)</f>
        <v>0</v>
      </c>
      <c r="E57" s="72" t="s">
        <v>80</v>
      </c>
      <c r="F57" s="63"/>
    </row>
    <row r="59" spans="1:6" ht="21.75" customHeight="1" x14ac:dyDescent="0.25">
      <c r="A59" s="43" t="s">
        <v>81</v>
      </c>
      <c r="B59" s="43"/>
      <c r="C59" s="43"/>
      <c r="D59" s="43"/>
      <c r="E59" s="43"/>
      <c r="F59" s="43"/>
    </row>
    <row r="60" spans="1:6" ht="19.5" customHeight="1" x14ac:dyDescent="0.25">
      <c r="A60" s="49"/>
      <c r="B60" s="50" t="s">
        <v>82</v>
      </c>
      <c r="C60" s="73">
        <f>C46</f>
        <v>450000</v>
      </c>
      <c r="D60" s="73">
        <f>D46</f>
        <v>475000</v>
      </c>
      <c r="E60" s="73">
        <f>C60-D60</f>
        <v>-25000</v>
      </c>
      <c r="F60" s="49"/>
    </row>
    <row r="61" spans="1:6" ht="19.5" customHeight="1" x14ac:dyDescent="0.25">
      <c r="A61" s="49"/>
      <c r="B61" s="50" t="s">
        <v>83</v>
      </c>
      <c r="C61" s="74" t="s">
        <v>33</v>
      </c>
      <c r="D61" s="75">
        <f>D57</f>
        <v>0</v>
      </c>
      <c r="E61" s="75" t="s">
        <v>80</v>
      </c>
      <c r="F61" s="49"/>
    </row>
    <row r="62" spans="1:6" ht="19.5" customHeight="1" x14ac:dyDescent="0.25">
      <c r="A62" s="76"/>
      <c r="B62" s="77" t="s">
        <v>84</v>
      </c>
      <c r="C62" s="78">
        <f>C60</f>
        <v>450000</v>
      </c>
      <c r="D62" s="78">
        <f>D60-D61</f>
        <v>475000</v>
      </c>
      <c r="E62" s="78">
        <f>C62-D62</f>
        <v>-25000</v>
      </c>
      <c r="F62" s="76"/>
    </row>
    <row r="64" spans="1:6" ht="21.75" customHeight="1" x14ac:dyDescent="0.25">
      <c r="A64" s="43" t="s">
        <v>85</v>
      </c>
      <c r="B64" s="43"/>
      <c r="C64" s="43"/>
      <c r="D64" s="43"/>
      <c r="E64" s="43"/>
      <c r="F64" s="43"/>
    </row>
    <row r="65" spans="1:6" ht="19.5" customHeight="1" x14ac:dyDescent="0.25">
      <c r="A65" s="44" t="s">
        <v>86</v>
      </c>
      <c r="B65" s="44"/>
      <c r="C65" s="44"/>
      <c r="D65" s="44"/>
      <c r="E65" s="44"/>
      <c r="F65" s="44"/>
    </row>
    <row r="66" spans="1:6" ht="18" customHeight="1" x14ac:dyDescent="0.25">
      <c r="A66" s="63"/>
      <c r="B66" s="79" t="s">
        <v>87</v>
      </c>
      <c r="C66" s="79" t="s">
        <v>88</v>
      </c>
      <c r="D66" s="79" t="s">
        <v>89</v>
      </c>
      <c r="E66" s="79" t="s">
        <v>90</v>
      </c>
      <c r="F66" s="63"/>
    </row>
    <row r="67" spans="1:6" ht="15.75" customHeight="1" x14ac:dyDescent="0.25">
      <c r="A67" s="45"/>
      <c r="B67" s="80" t="s">
        <v>91</v>
      </c>
      <c r="C67" s="81" t="s">
        <v>92</v>
      </c>
      <c r="D67" s="82" t="s">
        <v>92</v>
      </c>
      <c r="E67" s="82" t="s">
        <v>92</v>
      </c>
      <c r="F67" s="45"/>
    </row>
    <row r="68" spans="1:6" ht="15.75" customHeight="1" x14ac:dyDescent="0.25">
      <c r="A68" s="49"/>
      <c r="B68" s="83" t="s">
        <v>93</v>
      </c>
      <c r="C68" s="84" t="s">
        <v>94</v>
      </c>
      <c r="D68" s="85" t="s">
        <v>95</v>
      </c>
      <c r="E68" s="85" t="s">
        <v>95</v>
      </c>
      <c r="F68" s="49"/>
    </row>
    <row r="69" spans="1:6" ht="15.75" customHeight="1" x14ac:dyDescent="0.25">
      <c r="A69" s="45"/>
      <c r="B69" s="80" t="s">
        <v>96</v>
      </c>
      <c r="C69" s="81" t="s">
        <v>97</v>
      </c>
      <c r="D69" s="82" t="s">
        <v>98</v>
      </c>
      <c r="E69" s="82" t="s">
        <v>99</v>
      </c>
      <c r="F69" s="45"/>
    </row>
    <row r="70" spans="1:6" ht="15.75" customHeight="1" x14ac:dyDescent="0.25">
      <c r="A70" s="49"/>
      <c r="B70" s="83" t="s">
        <v>100</v>
      </c>
      <c r="C70" s="84" t="s">
        <v>101</v>
      </c>
      <c r="D70" s="85" t="s">
        <v>99</v>
      </c>
      <c r="E70" s="85" t="s">
        <v>102</v>
      </c>
      <c r="F70" s="49"/>
    </row>
    <row r="71" spans="1:6" ht="15.75" customHeight="1" x14ac:dyDescent="0.25">
      <c r="A71" s="45"/>
      <c r="B71" s="80" t="s">
        <v>103</v>
      </c>
      <c r="C71" s="81" t="s">
        <v>104</v>
      </c>
      <c r="D71" s="82" t="s">
        <v>105</v>
      </c>
      <c r="E71" s="82" t="s">
        <v>106</v>
      </c>
      <c r="F71" s="45"/>
    </row>
    <row r="72" spans="1:6" ht="15.75" customHeight="1" x14ac:dyDescent="0.25">
      <c r="A72" s="49"/>
      <c r="B72" s="83" t="s">
        <v>107</v>
      </c>
      <c r="C72" s="84" t="s">
        <v>108</v>
      </c>
      <c r="D72" s="85" t="s">
        <v>109</v>
      </c>
      <c r="E72" s="85" t="s">
        <v>110</v>
      </c>
      <c r="F72" s="49"/>
    </row>
    <row r="73" spans="1:6" ht="15.75" customHeight="1" x14ac:dyDescent="0.25">
      <c r="A73" s="45"/>
      <c r="B73" s="80" t="s">
        <v>111</v>
      </c>
      <c r="C73" s="81" t="s">
        <v>112</v>
      </c>
      <c r="D73" s="82" t="s">
        <v>113</v>
      </c>
      <c r="E73" s="82" t="s">
        <v>114</v>
      </c>
      <c r="F73" s="45"/>
    </row>
    <row r="74" spans="1:6" ht="18" customHeight="1" x14ac:dyDescent="0.25">
      <c r="A74" s="86" t="s">
        <v>115</v>
      </c>
      <c r="B74" s="86"/>
      <c r="C74" s="86"/>
      <c r="D74" s="86"/>
      <c r="E74" s="86"/>
      <c r="F74" s="86"/>
    </row>
    <row r="76" spans="1:6" ht="19.5" customHeight="1" x14ac:dyDescent="0.25">
      <c r="A76" s="44" t="s">
        <v>116</v>
      </c>
      <c r="B76" s="44"/>
      <c r="C76" s="44"/>
      <c r="D76" s="44"/>
      <c r="E76" s="44"/>
      <c r="F76" s="44"/>
    </row>
    <row r="77" spans="1:6" ht="18" customHeight="1" x14ac:dyDescent="0.25">
      <c r="A77" s="63"/>
      <c r="B77" s="79" t="s">
        <v>87</v>
      </c>
      <c r="C77" s="79" t="s">
        <v>41</v>
      </c>
      <c r="D77" s="79" t="s">
        <v>117</v>
      </c>
      <c r="E77" s="79" t="s">
        <v>118</v>
      </c>
      <c r="F77" s="63"/>
    </row>
    <row r="78" spans="1:6" ht="15.75" customHeight="1" x14ac:dyDescent="0.25">
      <c r="A78" s="76"/>
      <c r="B78" s="87" t="s">
        <v>119</v>
      </c>
      <c r="C78" s="88" t="s">
        <v>92</v>
      </c>
      <c r="D78" s="88" t="s">
        <v>92</v>
      </c>
      <c r="E78" s="88" t="s">
        <v>92</v>
      </c>
      <c r="F78" s="76"/>
    </row>
    <row r="79" spans="1:6" ht="15.75" customHeight="1" x14ac:dyDescent="0.25">
      <c r="A79" s="49"/>
      <c r="B79" s="83" t="s">
        <v>120</v>
      </c>
      <c r="C79" s="89" t="s">
        <v>94</v>
      </c>
      <c r="D79" s="51" t="s">
        <v>92</v>
      </c>
      <c r="E79" s="51" t="s">
        <v>92</v>
      </c>
      <c r="F79" s="49"/>
    </row>
    <row r="80" spans="1:6" ht="15.75" customHeight="1" x14ac:dyDescent="0.25">
      <c r="A80" s="76"/>
      <c r="B80" s="87" t="s">
        <v>121</v>
      </c>
      <c r="C80" s="90" t="s">
        <v>94</v>
      </c>
      <c r="D80" s="90" t="s">
        <v>94</v>
      </c>
      <c r="E80" s="88" t="s">
        <v>92</v>
      </c>
      <c r="F80" s="76"/>
    </row>
    <row r="81" spans="1:6" ht="15.75" customHeight="1" x14ac:dyDescent="0.25">
      <c r="A81" s="49"/>
      <c r="B81" s="83" t="s">
        <v>122</v>
      </c>
      <c r="C81" s="89" t="s">
        <v>104</v>
      </c>
      <c r="D81" s="89" t="s">
        <v>104</v>
      </c>
      <c r="E81" s="89" t="s">
        <v>104</v>
      </c>
      <c r="F81" s="49"/>
    </row>
    <row r="82" spans="1:6" ht="15.75" customHeight="1" x14ac:dyDescent="0.25">
      <c r="A82" s="76"/>
      <c r="B82" s="87" t="s">
        <v>123</v>
      </c>
      <c r="C82" s="90" t="s">
        <v>112</v>
      </c>
      <c r="D82" s="90" t="s">
        <v>112</v>
      </c>
      <c r="E82" s="90" t="s">
        <v>112</v>
      </c>
      <c r="F82" s="76"/>
    </row>
    <row r="83" spans="1:6" ht="18" customHeight="1" x14ac:dyDescent="0.25">
      <c r="A83" s="91" t="s">
        <v>124</v>
      </c>
      <c r="B83" s="91"/>
      <c r="C83" s="91"/>
      <c r="D83" s="91"/>
      <c r="E83" s="91"/>
      <c r="F83" s="91"/>
    </row>
    <row r="85" spans="1:6" ht="19.5" customHeight="1" x14ac:dyDescent="0.25">
      <c r="A85" s="45"/>
      <c r="B85" s="67" t="s">
        <v>125</v>
      </c>
      <c r="C85" s="68">
        <f>IF(C62&lt;=400000,0,IF(C62&lt;=800000,(C62-400000)*0.05,IF(C62&lt;=1200000,20000+(C62-800000)*0.1,IF(C62&lt;=1600000,60000+(C62-1200000)*0.15,IF(C62&lt;=2000000,120000+(C62-1600000)*0.2,IF(C62&lt;=2400000,200000+(C62-2000000)*0.25,300000+(C62-2400000)*0.3))))))</f>
        <v>2500</v>
      </c>
      <c r="D85" s="68">
        <f>IF(C13="80+",IF(D62&lt;=500000,0,IF(D62&lt;=1000000,(D62-500000)*0.2,100000+(D62-1000000)*0.3)),IF(C13="60-79 yrs",IF(D62&lt;=300000,0,IF(D62&lt;=500000,(D62-300000)*0.05,IF(D62&lt;=1000000,10000+(D62-500000)*0.2,110000+(D62-1000000)*0.3))),IF(D62&lt;=250000,0,IF(D62&lt;=500000,(D62-250000)*0.05,IF(D62&lt;=1000000,12500+(D62-500000)*0.2,112500+(D62-1000000)*0.3)))))</f>
        <v>11250</v>
      </c>
      <c r="E85" s="68">
        <f t="shared" ref="E85:E94" si="1">C85-D85</f>
        <v>-8750</v>
      </c>
      <c r="F85" s="45"/>
    </row>
    <row r="86" spans="1:6" ht="30.75" customHeight="1" x14ac:dyDescent="0.25">
      <c r="A86" s="49"/>
      <c r="B86" s="50" t="s">
        <v>126</v>
      </c>
      <c r="C86" s="73">
        <f>IF(C62&lt;=1200000,MIN(C85,60000),0)</f>
        <v>2500</v>
      </c>
      <c r="D86" s="73">
        <f>IF(D62&lt;=500000,MIN(D85,12500),0)</f>
        <v>11250</v>
      </c>
      <c r="E86" s="73">
        <f t="shared" si="1"/>
        <v>-8750</v>
      </c>
      <c r="F86" s="49"/>
    </row>
    <row r="87" spans="1:6" ht="31.5" customHeight="1" x14ac:dyDescent="0.25">
      <c r="A87" s="92"/>
      <c r="B87" s="93" t="s">
        <v>127</v>
      </c>
      <c r="C87" s="94">
        <f>IF(AND(C62&gt;1200000,C62&lt;=1275000),MAX(0,(C85-C86)-(C62-1200000)),0)</f>
        <v>0</v>
      </c>
      <c r="D87" s="94">
        <f>IF(AND(D62&gt;500000,D62&lt;=510000),MAX(0,(D85-D86)-(D62-500000)),0)</f>
        <v>0</v>
      </c>
      <c r="E87" s="94">
        <f t="shared" si="1"/>
        <v>0</v>
      </c>
      <c r="F87" s="92"/>
    </row>
    <row r="88" spans="1:6" ht="19.5" customHeight="1" x14ac:dyDescent="0.25">
      <c r="A88" s="49"/>
      <c r="B88" s="95" t="s">
        <v>128</v>
      </c>
      <c r="C88" s="96">
        <f>MAX(0,C85-C86-C87)</f>
        <v>0</v>
      </c>
      <c r="D88" s="96">
        <f>MAX(0,D85-D86-D87)</f>
        <v>0</v>
      </c>
      <c r="E88" s="96">
        <f t="shared" si="1"/>
        <v>0</v>
      </c>
      <c r="F88" s="49"/>
    </row>
    <row r="89" spans="1:6" ht="19.5" customHeight="1" x14ac:dyDescent="0.25">
      <c r="A89" s="45"/>
      <c r="B89" s="46" t="s">
        <v>129</v>
      </c>
      <c r="C89" s="97">
        <f>IF(C62&gt;20000000,C88*0.25,IF(C62&gt;10000000,C88*0.15,IF(C62&gt;5000000,C88*0.1,0)))</f>
        <v>0</v>
      </c>
      <c r="D89" s="97">
        <f>IF(D62&gt;50000000,D88*0.37,IF(D62&gt;20000000,D88*0.25,IF(D62&gt;10000000,D88*0.15,IF(D62&gt;5000000,D88*0.1,0))))</f>
        <v>0</v>
      </c>
      <c r="E89" s="97">
        <f t="shared" si="1"/>
        <v>0</v>
      </c>
      <c r="F89" s="45"/>
    </row>
    <row r="90" spans="1:6" ht="30" customHeight="1" x14ac:dyDescent="0.25">
      <c r="A90" s="92"/>
      <c r="B90" s="93" t="s">
        <v>130</v>
      </c>
      <c r="C90" s="94">
        <f>IF(C62&lt;=5000000,0,IF(C62&lt;=10000000,MAX(0,(300000+(C62-2400000)*0.3)*1.1-(300000+(5000000-2400000)*0.3)*1-(C62-5000000)),IF(C62&lt;=20000000,MAX(0,(300000+(C62-2400000)*0.3)*1.15-(300000+(10000000-2400000)*0.3)*1.1-(C62-10000000)),MAX(0,(300000+(C62-2400000)*0.3)*1.25-(300000+(20000000-2400000)*0.3)*1.15-(C62-20000000)))))</f>
        <v>0</v>
      </c>
      <c r="D90" s="94">
        <f>IF(D62&lt;=5000000,0,IF(D62&lt;=10000000,MAX(0,(IF(C13="80+",100000,IF(C13="60-79 yrs",110000,112500))+(D62-1000000)*0.3)*1.1-(IF(C13="80+",100000,IF(C13="60-79 yrs",110000,112500))+(5000000-1000000)*0.3)*1-(D62-5000000)),IF(D62&lt;=20000000,MAX(0,(IF(C13="80+",100000,IF(C13="60-79 yrs",110000,112500))+(D62-1000000)*0.3)*1.15-(IF(C13="80+",100000,IF(C13="60-79 yrs",110000,112500))+(10000000-1000000)*0.3)*1.1-(D62-10000000)),IF(D62&lt;=50000000,MAX(0,(IF(C13="80+",100000,IF(C13="60-79 yrs",110000,112500))+(D62-1000000)*0.3)*1.25-(IF(C13="80+",100000,IF(C13="60-79 yrs",110000,112500))+(20000000-1000000)*0.3)*1.15-(D62-20000000)),MAX(0,(IF(C13="80+",100000,IF(C13="60-79 yrs",110000,112500))+(D62-1000000)*0.3)*1.37-(IF(C13="80+",100000,IF(C13="60-79 yrs",110000,112500))+(50000000-1000000)*0.3)*1.25-(D62-50000000))))))</f>
        <v>0</v>
      </c>
      <c r="E90" s="94">
        <f t="shared" si="1"/>
        <v>0</v>
      </c>
      <c r="F90" s="92"/>
    </row>
    <row r="91" spans="1:6" ht="19.5" customHeight="1" x14ac:dyDescent="0.25">
      <c r="A91" s="45"/>
      <c r="B91" s="46" t="s">
        <v>131</v>
      </c>
      <c r="C91" s="97">
        <f>MAX(0,C89-C90)</f>
        <v>0</v>
      </c>
      <c r="D91" s="97">
        <f>MAX(0,D89-D90)</f>
        <v>0</v>
      </c>
      <c r="E91" s="97">
        <f t="shared" si="1"/>
        <v>0</v>
      </c>
      <c r="F91" s="45"/>
    </row>
    <row r="92" spans="1:6" ht="19.5" customHeight="1" x14ac:dyDescent="0.25">
      <c r="A92" s="49"/>
      <c r="B92" s="50" t="s">
        <v>132</v>
      </c>
      <c r="C92" s="73">
        <f>C88+C91</f>
        <v>0</v>
      </c>
      <c r="D92" s="73">
        <f>D88+D91</f>
        <v>0</v>
      </c>
      <c r="E92" s="73">
        <f t="shared" si="1"/>
        <v>0</v>
      </c>
      <c r="F92" s="49"/>
    </row>
    <row r="93" spans="1:6" ht="19.5" customHeight="1" x14ac:dyDescent="0.25">
      <c r="A93" s="45"/>
      <c r="B93" s="46" t="s">
        <v>133</v>
      </c>
      <c r="C93" s="97">
        <f>C92*4%</f>
        <v>0</v>
      </c>
      <c r="D93" s="97">
        <f>D92*4%</f>
        <v>0</v>
      </c>
      <c r="E93" s="97">
        <f t="shared" si="1"/>
        <v>0</v>
      </c>
      <c r="F93" s="45"/>
    </row>
    <row r="94" spans="1:6" ht="21.75" customHeight="1" x14ac:dyDescent="0.25">
      <c r="A94" s="42"/>
      <c r="B94" s="98" t="s">
        <v>134</v>
      </c>
      <c r="C94" s="99">
        <f>C92+C93</f>
        <v>0</v>
      </c>
      <c r="D94" s="99">
        <f>D92+D93</f>
        <v>0</v>
      </c>
      <c r="E94" s="99">
        <f t="shared" si="1"/>
        <v>0</v>
      </c>
      <c r="F94" s="42"/>
    </row>
    <row r="96" spans="1:6" ht="21.75" customHeight="1" x14ac:dyDescent="0.25">
      <c r="A96" s="43" t="s">
        <v>135</v>
      </c>
      <c r="B96" s="43"/>
      <c r="C96" s="43"/>
      <c r="D96" s="43"/>
      <c r="E96" s="43"/>
      <c r="F96" s="43"/>
    </row>
    <row r="97" spans="1:6" ht="30" customHeight="1" x14ac:dyDescent="0.25">
      <c r="A97" s="49"/>
      <c r="B97" s="50" t="s">
        <v>136</v>
      </c>
      <c r="C97" s="100">
        <f>IF(C45&gt;0,C94/C45,0)</f>
        <v>0</v>
      </c>
      <c r="D97" s="100">
        <f>IF(D45&gt;0,D94/D45,0)</f>
        <v>0</v>
      </c>
      <c r="E97" s="100">
        <f>C97-D97</f>
        <v>0</v>
      </c>
      <c r="F97" s="49"/>
    </row>
    <row r="98" spans="1:6" ht="19.5" customHeight="1" x14ac:dyDescent="0.25">
      <c r="A98" s="45"/>
      <c r="B98" s="46" t="s">
        <v>137</v>
      </c>
      <c r="C98" s="101">
        <f>C14</f>
        <v>12</v>
      </c>
      <c r="D98" s="101">
        <f>D14</f>
        <v>12</v>
      </c>
      <c r="E98" s="101" t="s">
        <v>33</v>
      </c>
      <c r="F98" s="45"/>
    </row>
    <row r="99" spans="1:6" ht="25.5" customHeight="1" x14ac:dyDescent="0.25">
      <c r="A99" s="45"/>
      <c r="B99" s="46" t="s">
        <v>138</v>
      </c>
      <c r="C99" s="97">
        <f>C15</f>
        <v>0</v>
      </c>
      <c r="D99" s="97">
        <f>D15</f>
        <v>0</v>
      </c>
      <c r="E99" s="97" t="s">
        <v>33</v>
      </c>
      <c r="F99" s="45"/>
    </row>
    <row r="100" spans="1:6" ht="26.25" customHeight="1" x14ac:dyDescent="0.25">
      <c r="A100" s="92"/>
      <c r="B100" s="102" t="s">
        <v>139</v>
      </c>
      <c r="C100" s="103">
        <f>MAX(0,C94-C99)</f>
        <v>0</v>
      </c>
      <c r="D100" s="103">
        <f>MAX(0,D94-D99)</f>
        <v>0</v>
      </c>
      <c r="E100" s="103">
        <f>C100-D100</f>
        <v>0</v>
      </c>
      <c r="F100" s="92"/>
    </row>
    <row r="101" spans="1:6" ht="21.75" customHeight="1" x14ac:dyDescent="0.25">
      <c r="A101" s="59"/>
      <c r="B101" s="104" t="s">
        <v>140</v>
      </c>
      <c r="C101" s="105">
        <f>IF(C98&gt;0,C100/C98,0)</f>
        <v>0</v>
      </c>
      <c r="D101" s="105">
        <f>IF(D98&gt;0,D100/D98,0)</f>
        <v>0</v>
      </c>
      <c r="E101" s="105">
        <f>C101-D101</f>
        <v>0</v>
      </c>
      <c r="F101" s="59"/>
    </row>
    <row r="102" spans="1:6" ht="33.75" customHeight="1" x14ac:dyDescent="0.25">
      <c r="A102" s="106" t="s">
        <v>141</v>
      </c>
      <c r="B102" s="106"/>
      <c r="C102" s="106"/>
      <c r="D102" s="106"/>
      <c r="E102" s="106"/>
      <c r="F102" s="106"/>
    </row>
    <row r="104" spans="1:6" ht="21.75" customHeight="1" x14ac:dyDescent="0.25">
      <c r="A104" s="43" t="s">
        <v>142</v>
      </c>
      <c r="B104" s="43"/>
      <c r="C104" s="43"/>
      <c r="D104" s="43"/>
      <c r="E104" s="43"/>
      <c r="F104" s="43"/>
    </row>
    <row r="105" spans="1:6" ht="24" customHeight="1" x14ac:dyDescent="0.25">
      <c r="A105" s="107" t="str">
        <f>IF(C94=D94,"BOTH REGIMES ARE EQUAL — Tax payable is same under both regimes.",IF(C94&lt;D94,"✅  NEW REGIME IS BENEFICIAL  |  You Save Rs." &amp; TEXT(D94-C94,"##,##,##0") &amp; " per year by choosing New Regime","✅  OLD REGIME IS BENEFICIAL  |  You Save Rs." &amp; TEXT(C94-D94,"##,##,##0") &amp; " per year by choosing Old Regime"))</f>
        <v>BOTH REGIMES ARE EQUAL — Tax payable is same under both regimes.</v>
      </c>
      <c r="B105" s="107"/>
      <c r="C105" s="107"/>
      <c r="D105" s="107"/>
      <c r="E105" s="107"/>
      <c r="F105" s="107"/>
    </row>
    <row r="106" spans="1:6" ht="19.5" customHeight="1" x14ac:dyDescent="0.25">
      <c r="A106" s="108" t="str">
        <f>"New Regime Annual Tax: Rs." &amp; TEXT(C94,"##,##,##0") &amp; "   |   Old Regime Annual Tax: Rs." &amp; TEXT(D94,"##,##,##0") &amp; "   |   Difference: Rs." &amp; TEXT(ABS(C94-D94),"##,##,##0")</f>
        <v>New Regime Annual Tax: Rs.0   |   Old Regime Annual Tax: Rs.0   |   Difference: Rs.0</v>
      </c>
      <c r="B106" s="108"/>
      <c r="C106" s="108"/>
      <c r="D106" s="108"/>
      <c r="E106" s="108"/>
      <c r="F106" s="108"/>
    </row>
    <row r="108" spans="1:6" ht="21.75" customHeight="1" x14ac:dyDescent="0.25">
      <c r="A108" s="43" t="s">
        <v>143</v>
      </c>
      <c r="B108" s="43"/>
      <c r="C108" s="43"/>
      <c r="D108" s="43"/>
      <c r="E108" s="43"/>
      <c r="F108" s="43"/>
    </row>
    <row r="109" spans="1:6" ht="36.75" customHeight="1" x14ac:dyDescent="0.25">
      <c r="B109" s="109" t="s">
        <v>144</v>
      </c>
      <c r="C109" s="109"/>
      <c r="D109" s="109"/>
      <c r="E109" s="109"/>
      <c r="F109" s="109"/>
    </row>
    <row r="110" spans="1:6" ht="36.75" customHeight="1" x14ac:dyDescent="0.25">
      <c r="B110" s="110" t="s">
        <v>145</v>
      </c>
      <c r="C110" s="110"/>
      <c r="D110" s="110"/>
      <c r="E110" s="110"/>
      <c r="F110" s="110"/>
    </row>
    <row r="111" spans="1:6" ht="42.75" customHeight="1" x14ac:dyDescent="0.25">
      <c r="B111" s="111" t="s">
        <v>146</v>
      </c>
      <c r="C111" s="111"/>
      <c r="D111" s="111"/>
      <c r="E111" s="111"/>
      <c r="F111" s="111"/>
    </row>
    <row r="112" spans="1:6" ht="30" customHeight="1" x14ac:dyDescent="0.25">
      <c r="B112" s="110" t="s">
        <v>147</v>
      </c>
      <c r="C112" s="110"/>
      <c r="D112" s="110"/>
      <c r="E112" s="110"/>
      <c r="F112" s="110"/>
    </row>
    <row r="113" spans="1:6" ht="48" customHeight="1" x14ac:dyDescent="0.25">
      <c r="B113" s="109" t="s">
        <v>148</v>
      </c>
      <c r="C113" s="109"/>
      <c r="D113" s="109"/>
      <c r="E113" s="109"/>
      <c r="F113" s="109"/>
    </row>
    <row r="114" spans="1:6" ht="35.25" customHeight="1" x14ac:dyDescent="0.25">
      <c r="B114" s="110" t="s">
        <v>149</v>
      </c>
      <c r="C114" s="110"/>
      <c r="D114" s="110"/>
      <c r="E114" s="110"/>
      <c r="F114" s="110"/>
    </row>
    <row r="115" spans="1:6" ht="39.75" customHeight="1" x14ac:dyDescent="0.25">
      <c r="B115" s="109" t="s">
        <v>150</v>
      </c>
      <c r="C115" s="109"/>
      <c r="D115" s="109"/>
      <c r="E115" s="109"/>
      <c r="F115" s="109"/>
    </row>
    <row r="116" spans="1:6" ht="30" customHeight="1" x14ac:dyDescent="0.25">
      <c r="B116" s="110" t="s">
        <v>151</v>
      </c>
      <c r="C116" s="110"/>
      <c r="D116" s="110"/>
      <c r="E116" s="110"/>
      <c r="F116" s="110"/>
    </row>
    <row r="117" spans="1:6" ht="30" customHeight="1" x14ac:dyDescent="0.25">
      <c r="B117" s="109" t="s">
        <v>152</v>
      </c>
      <c r="C117" s="109"/>
      <c r="D117" s="109"/>
      <c r="E117" s="109"/>
      <c r="F117" s="109"/>
    </row>
    <row r="118" spans="1:6" ht="30" customHeight="1" x14ac:dyDescent="0.25">
      <c r="B118" s="110" t="s">
        <v>153</v>
      </c>
      <c r="C118" s="110"/>
      <c r="D118" s="110"/>
      <c r="E118" s="110"/>
      <c r="F118" s="110"/>
    </row>
    <row r="119" spans="1:6" ht="30" customHeight="1" x14ac:dyDescent="0.25">
      <c r="B119" s="109" t="s">
        <v>154</v>
      </c>
      <c r="C119" s="109"/>
      <c r="D119" s="109"/>
      <c r="E119" s="109"/>
      <c r="F119" s="109"/>
    </row>
    <row r="120" spans="1:6" ht="30" customHeight="1" x14ac:dyDescent="0.25">
      <c r="B120" s="110" t="s">
        <v>155</v>
      </c>
      <c r="C120" s="110"/>
      <c r="D120" s="110"/>
      <c r="E120" s="110"/>
      <c r="F120" s="110"/>
    </row>
    <row r="121" spans="1:6" ht="30" customHeight="1" x14ac:dyDescent="0.25">
      <c r="B121" s="109" t="s">
        <v>156</v>
      </c>
      <c r="C121" s="109"/>
      <c r="D121" s="109"/>
      <c r="E121" s="109"/>
      <c r="F121" s="109"/>
    </row>
    <row r="122" spans="1:6" ht="30" customHeight="1" x14ac:dyDescent="0.25">
      <c r="B122" s="110" t="s">
        <v>157</v>
      </c>
      <c r="C122" s="110"/>
      <c r="D122" s="110"/>
      <c r="E122" s="110"/>
      <c r="F122" s="110"/>
    </row>
    <row r="123" spans="1:6" ht="30" customHeight="1" x14ac:dyDescent="0.25">
      <c r="B123" s="111" t="s">
        <v>158</v>
      </c>
      <c r="C123" s="111"/>
      <c r="D123" s="111"/>
      <c r="E123" s="111"/>
      <c r="F123" s="111"/>
    </row>
    <row r="125" spans="1:6" ht="21.75" customHeight="1" x14ac:dyDescent="0.25">
      <c r="A125" s="112" t="s">
        <v>22</v>
      </c>
      <c r="B125" s="112"/>
      <c r="C125" s="112"/>
      <c r="D125" s="112"/>
      <c r="E125" s="112"/>
      <c r="F125" s="112"/>
    </row>
  </sheetData>
  <sheetProtection algorithmName="SHA-512" hashValue="/vjQNttSa04YP4Hwkle0NXyKuQEqoOBGllKhsAkApDjULZ4AKM9spaEZKjg/cRbHsXPHlnRdptHbuwmV7C7mrg==" saltValue="Zk26IdApHEHLJmdAXU2eEg==" spinCount="100000" sheet="1" objects="1" scenarios="1"/>
  <mergeCells count="44">
    <mergeCell ref="B121:F121"/>
    <mergeCell ref="B122:F122"/>
    <mergeCell ref="B123:F123"/>
    <mergeCell ref="A125:F125"/>
    <mergeCell ref="B116:F116"/>
    <mergeCell ref="B117:F117"/>
    <mergeCell ref="B118:F118"/>
    <mergeCell ref="B119:F119"/>
    <mergeCell ref="B120:F120"/>
    <mergeCell ref="B111:F111"/>
    <mergeCell ref="B112:F112"/>
    <mergeCell ref="B113:F113"/>
    <mergeCell ref="B114:F114"/>
    <mergeCell ref="B115:F115"/>
    <mergeCell ref="A105:F105"/>
    <mergeCell ref="A106:F106"/>
    <mergeCell ref="A108:F108"/>
    <mergeCell ref="B109:F109"/>
    <mergeCell ref="B110:F110"/>
    <mergeCell ref="A76:F76"/>
    <mergeCell ref="A83:F83"/>
    <mergeCell ref="A96:F96"/>
    <mergeCell ref="A102:F102"/>
    <mergeCell ref="A104:F104"/>
    <mergeCell ref="A49:F49"/>
    <mergeCell ref="A59:F59"/>
    <mergeCell ref="A64:F64"/>
    <mergeCell ref="A65:F65"/>
    <mergeCell ref="A74:F74"/>
    <mergeCell ref="A26:F26"/>
    <mergeCell ref="A27:F27"/>
    <mergeCell ref="A32:F32"/>
    <mergeCell ref="A39:F39"/>
    <mergeCell ref="A48:F48"/>
    <mergeCell ref="A7:F7"/>
    <mergeCell ref="A8:F8"/>
    <mergeCell ref="A20:F20"/>
    <mergeCell ref="A21:F21"/>
    <mergeCell ref="A25:F25"/>
    <mergeCell ref="A2:B2"/>
    <mergeCell ref="C2:F2"/>
    <mergeCell ref="A3:F3"/>
    <mergeCell ref="A4:F4"/>
    <mergeCell ref="A6:B6"/>
  </mergeCells>
  <dataValidations count="3">
    <dataValidation type="list" sqref="C13" xr:uid="{00000000-0002-0000-0100-000000000000}">
      <formula1>"Below 60 yrs,60-79 yrs,80+"</formula1>
      <formula2>0</formula2>
    </dataValidation>
    <dataValidation type="list" sqref="C28" xr:uid="{00000000-0002-0000-0100-000001000000}">
      <formula1>"Government Employee (Fully Exempt),Covered under Payment of Gratuity Act,Not Covered under Payment of Gratuity Act"</formula1>
      <formula2>0</formula2>
    </dataValidation>
    <dataValidation type="list" sqref="C33" xr:uid="{00000000-0002-0000-0100-000002000000}">
      <formula1>"Government Employee (Fully Exempt),Non-Government Employee"</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showGridLines="0" zoomScaleNormal="100" workbookViewId="0">
      <pane xSplit="1" ySplit="4" topLeftCell="B5" activePane="bottomRight" state="frozen"/>
      <selection pane="topRight" activeCell="B1" sqref="B1"/>
      <selection pane="bottomLeft" activeCell="A5" sqref="A5"/>
      <selection pane="bottomRight" sqref="A1:XFD1048576"/>
    </sheetView>
  </sheetViews>
  <sheetFormatPr defaultColWidth="8.7109375" defaultRowHeight="15" x14ac:dyDescent="0.25"/>
  <cols>
    <col min="1" max="1" width="2" customWidth="1"/>
    <col min="2" max="2" width="30" customWidth="1"/>
    <col min="3" max="4" width="22" customWidth="1"/>
    <col min="5" max="5" width="26" customWidth="1"/>
    <col min="6" max="6" width="4" customWidth="1"/>
  </cols>
  <sheetData>
    <row r="1" spans="1:6" ht="30" customHeight="1" x14ac:dyDescent="0.25">
      <c r="A1" s="23" t="s">
        <v>159</v>
      </c>
      <c r="B1" s="23"/>
      <c r="C1" s="23"/>
      <c r="D1" s="23"/>
      <c r="E1" s="23"/>
      <c r="F1" s="23"/>
    </row>
    <row r="2" spans="1:6" ht="21.75" customHeight="1" x14ac:dyDescent="0.25">
      <c r="A2" s="24" t="s">
        <v>160</v>
      </c>
      <c r="B2" s="24"/>
      <c r="C2" s="24"/>
      <c r="D2" s="24"/>
      <c r="E2" s="24"/>
      <c r="F2" s="24"/>
    </row>
    <row r="4" spans="1:6" ht="19.5" customHeight="1" x14ac:dyDescent="0.25">
      <c r="A4" s="25" t="s">
        <v>161</v>
      </c>
      <c r="B4" s="25"/>
      <c r="C4" s="25"/>
      <c r="D4" s="25"/>
      <c r="E4" s="25"/>
      <c r="F4" s="25"/>
    </row>
    <row r="5" spans="1:6" ht="18" customHeight="1" x14ac:dyDescent="0.25">
      <c r="B5" s="9" t="s">
        <v>87</v>
      </c>
      <c r="C5" s="9" t="s">
        <v>88</v>
      </c>
      <c r="D5" s="9" t="s">
        <v>162</v>
      </c>
    </row>
    <row r="6" spans="1:6" x14ac:dyDescent="0.25">
      <c r="A6" s="5"/>
      <c r="B6" s="10" t="s">
        <v>91</v>
      </c>
      <c r="C6" s="11" t="s">
        <v>92</v>
      </c>
      <c r="D6" s="12" t="s">
        <v>163</v>
      </c>
      <c r="E6" s="5"/>
      <c r="F6" s="5"/>
    </row>
    <row r="7" spans="1:6" x14ac:dyDescent="0.25">
      <c r="A7" s="6"/>
      <c r="B7" s="13" t="s">
        <v>93</v>
      </c>
      <c r="C7" s="14" t="s">
        <v>94</v>
      </c>
      <c r="D7" s="15" t="s">
        <v>95</v>
      </c>
      <c r="E7" s="6"/>
      <c r="F7" s="6"/>
    </row>
    <row r="8" spans="1:6" x14ac:dyDescent="0.25">
      <c r="A8" s="5"/>
      <c r="B8" s="10" t="s">
        <v>96</v>
      </c>
      <c r="C8" s="11" t="s">
        <v>97</v>
      </c>
      <c r="D8" s="12" t="s">
        <v>98</v>
      </c>
      <c r="E8" s="5"/>
      <c r="F8" s="5"/>
    </row>
    <row r="9" spans="1:6" x14ac:dyDescent="0.25">
      <c r="A9" s="6"/>
      <c r="B9" s="13" t="s">
        <v>100</v>
      </c>
      <c r="C9" s="14" t="s">
        <v>101</v>
      </c>
      <c r="D9" s="15" t="s">
        <v>99</v>
      </c>
      <c r="E9" s="6"/>
      <c r="F9" s="6"/>
    </row>
    <row r="10" spans="1:6" x14ac:dyDescent="0.25">
      <c r="A10" s="5"/>
      <c r="B10" s="10" t="s">
        <v>103</v>
      </c>
      <c r="C10" s="11" t="s">
        <v>104</v>
      </c>
      <c r="D10" s="12" t="s">
        <v>105</v>
      </c>
      <c r="E10" s="5"/>
      <c r="F10" s="5"/>
    </row>
    <row r="11" spans="1:6" x14ac:dyDescent="0.25">
      <c r="A11" s="6"/>
      <c r="B11" s="13" t="s">
        <v>107</v>
      </c>
      <c r="C11" s="14" t="s">
        <v>108</v>
      </c>
      <c r="D11" s="15" t="s">
        <v>109</v>
      </c>
      <c r="E11" s="6"/>
      <c r="F11" s="6"/>
    </row>
    <row r="12" spans="1:6" x14ac:dyDescent="0.25">
      <c r="A12" s="5"/>
      <c r="B12" s="10" t="s">
        <v>111</v>
      </c>
      <c r="C12" s="11" t="s">
        <v>112</v>
      </c>
      <c r="D12" s="12" t="s">
        <v>164</v>
      </c>
      <c r="E12" s="5"/>
      <c r="F12" s="5"/>
    </row>
    <row r="14" spans="1:6" x14ac:dyDescent="0.25">
      <c r="A14" s="22" t="s">
        <v>165</v>
      </c>
      <c r="B14" s="22"/>
      <c r="C14" s="22"/>
      <c r="D14" s="22"/>
      <c r="E14" s="22"/>
      <c r="F14" s="22"/>
    </row>
    <row r="16" spans="1:6" x14ac:dyDescent="0.25">
      <c r="A16" s="25" t="s">
        <v>166</v>
      </c>
      <c r="B16" s="25"/>
      <c r="C16" s="25"/>
      <c r="D16" s="25"/>
      <c r="E16" s="25"/>
      <c r="F16" s="25"/>
    </row>
    <row r="17" spans="1:6" x14ac:dyDescent="0.25">
      <c r="B17" s="9" t="s">
        <v>87</v>
      </c>
      <c r="C17" s="9" t="s">
        <v>41</v>
      </c>
      <c r="D17" s="9" t="s">
        <v>167</v>
      </c>
      <c r="E17" s="9" t="s">
        <v>168</v>
      </c>
    </row>
    <row r="18" spans="1:6" x14ac:dyDescent="0.25">
      <c r="A18" s="8"/>
      <c r="B18" s="16" t="s">
        <v>119</v>
      </c>
      <c r="C18" s="17" t="s">
        <v>92</v>
      </c>
      <c r="D18" s="17" t="s">
        <v>92</v>
      </c>
      <c r="E18" s="17" t="s">
        <v>92</v>
      </c>
      <c r="F18" s="8"/>
    </row>
    <row r="19" spans="1:6" x14ac:dyDescent="0.25">
      <c r="A19" s="6"/>
      <c r="B19" s="13" t="s">
        <v>120</v>
      </c>
      <c r="C19" s="18" t="s">
        <v>94</v>
      </c>
      <c r="D19" s="7" t="s">
        <v>92</v>
      </c>
      <c r="E19" s="7" t="s">
        <v>92</v>
      </c>
      <c r="F19" s="6"/>
    </row>
    <row r="20" spans="1:6" x14ac:dyDescent="0.25">
      <c r="A20" s="8"/>
      <c r="B20" s="16" t="s">
        <v>121</v>
      </c>
      <c r="C20" s="19" t="s">
        <v>94</v>
      </c>
      <c r="D20" s="19" t="s">
        <v>94</v>
      </c>
      <c r="E20" s="17" t="s">
        <v>92</v>
      </c>
      <c r="F20" s="8"/>
    </row>
    <row r="21" spans="1:6" x14ac:dyDescent="0.25">
      <c r="A21" s="6"/>
      <c r="B21" s="13" t="s">
        <v>122</v>
      </c>
      <c r="C21" s="18" t="s">
        <v>104</v>
      </c>
      <c r="D21" s="18" t="s">
        <v>104</v>
      </c>
      <c r="E21" s="18" t="s">
        <v>104</v>
      </c>
      <c r="F21" s="6"/>
    </row>
    <row r="22" spans="1:6" x14ac:dyDescent="0.25">
      <c r="A22" s="8"/>
      <c r="B22" s="16" t="s">
        <v>123</v>
      </c>
      <c r="C22" s="19" t="s">
        <v>112</v>
      </c>
      <c r="D22" s="19" t="s">
        <v>112</v>
      </c>
      <c r="E22" s="19" t="s">
        <v>112</v>
      </c>
      <c r="F22" s="8"/>
    </row>
    <row r="24" spans="1:6" ht="24" customHeight="1" x14ac:dyDescent="0.25">
      <c r="A24" s="26" t="s">
        <v>169</v>
      </c>
      <c r="B24" s="26"/>
      <c r="C24" s="26"/>
      <c r="D24" s="26"/>
      <c r="E24" s="26"/>
      <c r="F24" s="26"/>
    </row>
    <row r="26" spans="1:6" x14ac:dyDescent="0.25">
      <c r="A26" s="1" t="s">
        <v>170</v>
      </c>
      <c r="B26" s="1"/>
      <c r="C26" s="1"/>
      <c r="D26" s="1"/>
      <c r="E26" s="1"/>
      <c r="F26" s="1"/>
    </row>
  </sheetData>
  <sheetProtection algorithmName="SHA-512" hashValue="u4RXWwCBAGSGAuP9HTxMUz74xDNcrivpvIli/aCV8uuARh69ih0Vd7B/x3rmW/NwYP1qNK2OS125QPHAlDNEKg==" saltValue="8b5JfAYEKVpHntISsiv3WA==" spinCount="100000" sheet="1" objects="1" scenarios="1"/>
  <mergeCells count="7">
    <mergeCell ref="A24:F24"/>
    <mergeCell ref="A26:F26"/>
    <mergeCell ref="A1:F1"/>
    <mergeCell ref="A2:F2"/>
    <mergeCell ref="A4:F4"/>
    <mergeCell ref="A14:F14"/>
    <mergeCell ref="A16:F1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0"/>
  <sheetViews>
    <sheetView showGridLines="0" zoomScaleNormal="100" workbookViewId="0"/>
  </sheetViews>
  <sheetFormatPr defaultColWidth="8.7109375" defaultRowHeight="15" x14ac:dyDescent="0.25"/>
  <cols>
    <col min="1" max="1" width="4" customWidth="1"/>
    <col min="2" max="2" width="100" customWidth="1"/>
    <col min="3" max="3" width="4" customWidth="1"/>
  </cols>
  <sheetData>
    <row r="1" spans="1:3" ht="30" customHeight="1" x14ac:dyDescent="0.25">
      <c r="A1" s="23" t="s">
        <v>171</v>
      </c>
      <c r="B1" s="23"/>
      <c r="C1" s="23"/>
    </row>
    <row r="2" spans="1:3" ht="7.5" customHeight="1" x14ac:dyDescent="0.25"/>
    <row r="3" spans="1:3" ht="33.75" customHeight="1" x14ac:dyDescent="0.25">
      <c r="B3" s="20" t="s">
        <v>172</v>
      </c>
    </row>
    <row r="5" spans="1:3" ht="33.75" customHeight="1" x14ac:dyDescent="0.25">
      <c r="B5" s="21" t="s">
        <v>173</v>
      </c>
    </row>
    <row r="7" spans="1:3" ht="33.75" customHeight="1" x14ac:dyDescent="0.25">
      <c r="B7" s="20" t="s">
        <v>174</v>
      </c>
    </row>
    <row r="9" spans="1:3" ht="33.75" customHeight="1" x14ac:dyDescent="0.25">
      <c r="B9" s="21" t="s">
        <v>175</v>
      </c>
    </row>
    <row r="11" spans="1:3" ht="33.75" customHeight="1" x14ac:dyDescent="0.25">
      <c r="B11" s="20" t="s">
        <v>176</v>
      </c>
    </row>
    <row r="13" spans="1:3" ht="33.75" customHeight="1" x14ac:dyDescent="0.25">
      <c r="B13" s="21" t="s">
        <v>177</v>
      </c>
    </row>
    <row r="15" spans="1:3" ht="33.75" customHeight="1" x14ac:dyDescent="0.25">
      <c r="B15" s="20" t="s">
        <v>178</v>
      </c>
    </row>
    <row r="17" spans="1:3" ht="33.75" customHeight="1" x14ac:dyDescent="0.25">
      <c r="B17" s="21" t="s">
        <v>179</v>
      </c>
    </row>
    <row r="19" spans="1:3" ht="33.75" customHeight="1" x14ac:dyDescent="0.25">
      <c r="B19" s="20" t="s">
        <v>180</v>
      </c>
    </row>
    <row r="21" spans="1:3" ht="33.75" customHeight="1" x14ac:dyDescent="0.25">
      <c r="B21" s="21" t="s">
        <v>181</v>
      </c>
    </row>
    <row r="23" spans="1:3" ht="33.75" customHeight="1" x14ac:dyDescent="0.25">
      <c r="B23" s="20" t="s">
        <v>182</v>
      </c>
    </row>
    <row r="25" spans="1:3" ht="33.75" customHeight="1" x14ac:dyDescent="0.25">
      <c r="B25" s="21" t="s">
        <v>183</v>
      </c>
    </row>
    <row r="27" spans="1:3" ht="33.75" customHeight="1" x14ac:dyDescent="0.25">
      <c r="B27" s="20" t="s">
        <v>184</v>
      </c>
    </row>
    <row r="30" spans="1:3" ht="21.75" customHeight="1" x14ac:dyDescent="0.25">
      <c r="A30" s="27" t="s">
        <v>185</v>
      </c>
      <c r="B30" s="27"/>
      <c r="C30" s="27"/>
    </row>
  </sheetData>
  <mergeCells count="2">
    <mergeCell ref="A1:C1"/>
    <mergeCell ref="A30:C30"/>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 Cover Page</vt:lpstr>
      <vt:lpstr>🧾 TDS Calculator</vt:lpstr>
      <vt:lpstr>📋 Tax Slabs Reference</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madhu roy</cp:lastModifiedBy>
  <cp:revision>0</cp:revision>
  <dcterms:created xsi:type="dcterms:W3CDTF">2026-09-05T12:37:26Z</dcterms:created>
  <dcterms:modified xsi:type="dcterms:W3CDTF">2026-09-05T14:04:37Z</dcterms:modified>
  <dc:language>en-US</dc:language>
</cp:coreProperties>
</file>