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ACER Data website\MAYA\taxbizmantra site\EXCEL Tax Template\Int calculator us 423 to 425\"/>
    </mc:Choice>
  </mc:AlternateContent>
  <xr:revisionPtr revIDLastSave="0" documentId="13_ncr:1_{D9E10E21-69A6-46DA-A4B0-917FB1BA271B}" xr6:coauthVersionLast="47" xr6:coauthVersionMax="47" xr10:uidLastSave="{00000000-0000-0000-0000-000000000000}"/>
  <bookViews>
    <workbookView xWindow="-120" yWindow="-120" windowWidth="25440" windowHeight="15270" tabRatio="500" xr2:uid="{00000000-000D-0000-FFFF-FFFF00000000}"/>
  </bookViews>
  <sheets>
    <sheet name="📄 Cover Page" sheetId="1" r:id="rId1"/>
    <sheet name="📝 Input Sheet" sheetId="2" r:id="rId2"/>
    <sheet name="🧮 Normal Taxpayer Dashboard" sheetId="3" r:id="rId3"/>
    <sheet name="🧮 Presumptive Tax Dashboard" sheetId="4" r:id="rId4"/>
    <sheet name="📋 Section Reference" sheetId="5" r:id="rId5"/>
    <sheet name="📘 How to Use" sheetId="6" r:id="rId6"/>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49" i="4" l="1"/>
  <c r="C48" i="4"/>
  <c r="C50" i="4" s="1"/>
  <c r="D52" i="4" s="1"/>
  <c r="D9" i="4" s="1"/>
  <c r="B42" i="4"/>
  <c r="F41" i="4"/>
  <c r="B41" i="4"/>
  <c r="B40" i="4"/>
  <c r="F39" i="4"/>
  <c r="B39" i="4"/>
  <c r="B38" i="4"/>
  <c r="B37" i="4"/>
  <c r="B36" i="4"/>
  <c r="B35" i="4"/>
  <c r="C29" i="4"/>
  <c r="C28" i="4"/>
  <c r="C30" i="4" s="1"/>
  <c r="C27" i="4"/>
  <c r="C19" i="4"/>
  <c r="C20" i="4" s="1"/>
  <c r="C18" i="4"/>
  <c r="C21" i="4" s="1"/>
  <c r="C17" i="4"/>
  <c r="C16" i="4"/>
  <c r="D54" i="3"/>
  <c r="E54" i="3" s="1"/>
  <c r="G54" i="3" s="1"/>
  <c r="D53" i="3"/>
  <c r="D52" i="3"/>
  <c r="D51" i="3"/>
  <c r="C48" i="3"/>
  <c r="B42" i="3"/>
  <c r="B41" i="3"/>
  <c r="B40" i="3"/>
  <c r="B39" i="3"/>
  <c r="B38" i="3"/>
  <c r="B37" i="3"/>
  <c r="B36" i="3"/>
  <c r="B35" i="3"/>
  <c r="C29" i="3"/>
  <c r="C28" i="3"/>
  <c r="C30" i="3" s="1"/>
  <c r="C27" i="3"/>
  <c r="C19" i="3"/>
  <c r="C20" i="3" s="1"/>
  <c r="C18" i="3"/>
  <c r="C21" i="3" s="1"/>
  <c r="C17" i="3"/>
  <c r="C16" i="3"/>
  <c r="C17" i="2"/>
  <c r="E42" i="4" l="1"/>
  <c r="E41" i="4"/>
  <c r="C41" i="4"/>
  <c r="F40" i="4"/>
  <c r="E40" i="4"/>
  <c r="C40" i="4"/>
  <c r="E39" i="4"/>
  <c r="C39" i="4"/>
  <c r="F38" i="4"/>
  <c r="E38" i="4"/>
  <c r="C38" i="4"/>
  <c r="F37" i="4"/>
  <c r="E37" i="4"/>
  <c r="C37" i="4"/>
  <c r="F36" i="4"/>
  <c r="E36" i="4"/>
  <c r="C36" i="4"/>
  <c r="E53" i="3"/>
  <c r="G53" i="3" s="1"/>
  <c r="E52" i="3"/>
  <c r="G52" i="3" s="1"/>
  <c r="E51" i="3"/>
  <c r="G51" i="3" s="1"/>
  <c r="D56" i="3" s="1"/>
  <c r="D9" i="3" s="1"/>
  <c r="E42" i="3"/>
  <c r="F41" i="3"/>
  <c r="E41" i="3"/>
  <c r="C41" i="3"/>
  <c r="F40" i="3"/>
  <c r="E40" i="3"/>
  <c r="C40" i="3"/>
  <c r="F39" i="3"/>
  <c r="E39" i="3"/>
  <c r="C39" i="3"/>
  <c r="F38" i="3"/>
  <c r="E38" i="3"/>
  <c r="C38" i="3"/>
  <c r="F37" i="3"/>
  <c r="E37" i="3"/>
  <c r="C37" i="3"/>
  <c r="E36" i="3"/>
  <c r="F36" i="3"/>
  <c r="C36" i="3"/>
  <c r="C31" i="4"/>
  <c r="D23" i="4"/>
  <c r="C31" i="3"/>
  <c r="D23" i="3"/>
  <c r="D35" i="4" l="1"/>
  <c r="D36" i="4" s="1"/>
  <c r="D37" i="4" s="1"/>
  <c r="D38" i="4" s="1"/>
  <c r="D39" i="4" s="1"/>
  <c r="D40" i="4" s="1"/>
  <c r="D41" i="4" s="1"/>
  <c r="D7" i="4"/>
  <c r="D35" i="3"/>
  <c r="D36" i="3" s="1"/>
  <c r="D37" i="3" s="1"/>
  <c r="D38" i="3" s="1"/>
  <c r="D39" i="3" s="1"/>
  <c r="D40" i="3" s="1"/>
  <c r="D41" i="3" s="1"/>
  <c r="D7" i="3"/>
  <c r="F42" i="4" l="1"/>
  <c r="D44" i="4" s="1"/>
  <c r="D42" i="4"/>
  <c r="F42" i="3"/>
  <c r="D44" i="3" s="1"/>
  <c r="D42" i="3"/>
  <c r="D11" i="4" l="1"/>
  <c r="D8" i="4"/>
  <c r="D11" i="3"/>
  <c r="D8" i="3"/>
</calcChain>
</file>

<file path=xl/sharedStrings.xml><?xml version="1.0" encoding="utf-8"?>
<sst xmlns="http://schemas.openxmlformats.org/spreadsheetml/2006/main" count="292" uniqueCount="227">
  <si>
    <t>TAXBIZMANTRA.COM</t>
  </si>
  <si>
    <t>Free Excel Utility Series — Income Tax Act, 2025</t>
  </si>
  <si>
    <t>Interest u/s 423, 424 &amp; 425 Calculator</t>
  </si>
  <si>
    <t>Sections 423, 424 &amp; 425, Income Tax Act, 2025 (formerly Sections 234A, 234B &amp; 234C)</t>
  </si>
  <si>
    <t>Tax Year 2026-27 (FY 2026-27)  |  Normal &amp; Presumptive Taxpayer Dashboards  |  Free Download</t>
  </si>
  <si>
    <t xml:space="preserve">  ✅  WHAT THIS CALCULATOR DOES</t>
  </si>
  <si>
    <t xml:space="preserve">  •  One Input Sheet — enter your tax figures, credits, and every relevant date ONCE; both dashboards pull from it automatically.</t>
  </si>
  <si>
    <t xml:space="preserve">  •  Separate, self-contained dashboards for Normal taxpayers (full quarterly Section 425 schedule) and Presumptive taxpayers under Sec 44AD/44ADA (single March-only instalment) — open the one that applies to you.</t>
  </si>
  <si>
    <t xml:space="preserve">  •  Section 423 — interest for late/non-filing of return: 1% per month/part-month on unpaid tax.</t>
  </si>
  <si>
    <t xml:space="preserve">  •  Section 424 — interest for advance tax default: checks the 90% threshold and runs a full payment waterfall across up to six post-31-March payments.</t>
  </si>
  <si>
    <t xml:space="preserve">  •  Section 425 — interest for deferment of instalments: 3% for June/September/December shortfalls, 1% for March, with the 12%/36% safe harbours applied correctly.</t>
  </si>
  <si>
    <t xml:space="preserve">  •  Applies Rule 119A rounding (tax base to nearest ₹100) and Section 516 final rounding (nearest ₹10) throughout. Zero formula errors.</t>
  </si>
  <si>
    <t xml:space="preserve">  📁  INSIDE THIS WORKBOOK</t>
  </si>
  <si>
    <t xml:space="preserve">  ►</t>
  </si>
  <si>
    <t>📝 Input Sheet</t>
  </si>
  <si>
    <t>Enter your tax figures, credits, and dates here — once.</t>
  </si>
  <si>
    <t>🧮 Normal Taxpayer Dashboard</t>
  </si>
  <si>
    <t>Full 423/424/425 calculation on the regular quarterly schedule.</t>
  </si>
  <si>
    <t>🧮 Presumptive Taxpayer Dashboard</t>
  </si>
  <si>
    <t>Same 423/424, but 425 on the single March-only rule (Sec 44AD/44ADA).</t>
  </si>
  <si>
    <t>📋 Section Reference</t>
  </si>
  <si>
    <t>New↔Old Act mapping, instalment benchmarks, and rounding rules.</t>
  </si>
  <si>
    <t>📘 How to Use</t>
  </si>
  <si>
    <t>A step-by-step walkthrough of the calculator.</t>
  </si>
  <si>
    <t xml:space="preserve">  ⚠️  Scoped to Tax Year 2026-27 under the Income Tax Act, 2025 only. Does not calculate legacy FY 2025-26 / AY 2026-27 interest under the old Sections 234A/234B/234C. For estimation only — not a substitute for professional tax advice.</t>
  </si>
  <si>
    <t>© 2025-26 taxbizmantra.com  |  Free Tax Excel Utility Series  |  Interest u/s 423, 424 &amp; 425 Calculator</t>
  </si>
  <si>
    <t>Input Sheet</t>
  </si>
  <si>
    <t xml:space="preserve">  Enter all figures and dates here — both dashboard sheets pull automatically from this sheet</t>
  </si>
  <si>
    <t xml:space="preserve">  ⚡  Blue cells are INPUT fields  |  All amounts in ₹ unless stated otherwise</t>
  </si>
  <si>
    <t xml:space="preserve">  📋  SECTION 1 : BASIC DETAILS</t>
  </si>
  <si>
    <t xml:space="preserve">  ► Tax Year</t>
  </si>
  <si>
    <t>2026-27</t>
  </si>
  <si>
    <t>Template scope: Tax Year 2026-27</t>
  </si>
  <si>
    <t xml:space="preserve">  ► Name of Assessee (optional, for your record)</t>
  </si>
  <si>
    <t xml:space="preserve">  ► PAN (optional, for your record)</t>
  </si>
  <si>
    <t xml:space="preserve">  ► Taxpayer Category  [Select from dropdown ▼] — tells you which dashboard to open</t>
  </si>
  <si>
    <t>Normal</t>
  </si>
  <si>
    <t xml:space="preserve">  💰  SECTION 2 : TAX ASSESSED &amp; CREDITS</t>
  </si>
  <si>
    <t xml:space="preserve">  The common building blocks used by all three sections — enter these once.</t>
  </si>
  <si>
    <t xml:space="preserve">  ► Tax on Total Income (gross tax liability before any credits)</t>
  </si>
  <si>
    <t xml:space="preserve">  ► TDS/TCS Credit</t>
  </si>
  <si>
    <t xml:space="preserve">  ► Other Tax Credit / Relief (Sec 89 relief, foreign tax credit, MAT/AMT credit, etc.)</t>
  </si>
  <si>
    <t xml:space="preserve">  Net Tax Payable after Credits (informational)</t>
  </si>
  <si>
    <t xml:space="preserve">  📅  SECTION 3 : RETURN FILING DETAILS  (for Section 423)</t>
  </si>
  <si>
    <t xml:space="preserve">  Fields below apply to different 423 Case Types — only fill in the ones relevant to your selected case. See How to Use for which fields matter for which case.</t>
  </si>
  <si>
    <t xml:space="preserve">  ► 423 Case Type  [Select from dropdown ▼]</t>
  </si>
  <si>
    <t>Late return</t>
  </si>
  <si>
    <t xml:space="preserve">  ► Statutory Due Date of Return Filing</t>
  </si>
  <si>
    <t>Starting date for 'Late return' and 'No return' cases.</t>
  </si>
  <si>
    <t xml:space="preserve">  ► Actual / Expected Date of Filing Return</t>
  </si>
  <si>
    <t>Ending date for 'Late return' case only.</t>
  </si>
  <si>
    <t xml:space="preserve">  Section 280 Notice details — only needed for the two 'Notice u/s 280' case types</t>
  </si>
  <si>
    <t xml:space="preserve">  ► Section 280 Notice Date (for your record)</t>
  </si>
  <si>
    <t xml:space="preserve">  ► Last Date Allowed under the Section 280 Notice</t>
  </si>
  <si>
    <t>Starting date for BOTH 'Notice u/s 280' cases.</t>
  </si>
  <si>
    <t xml:space="preserve">  ► Date of Filing Return in Response to the Notice</t>
  </si>
  <si>
    <t>Ending date for 'Notice u/s 280 - late' case only.</t>
  </si>
  <si>
    <t xml:space="preserve">  ► Tax on Total Income per Earlier / Original Assessment</t>
  </si>
  <si>
    <t>Used only for the two 'Notice u/s 280' cases — the base is the INCREASE in tax, not the full tax.</t>
  </si>
  <si>
    <t xml:space="preserve">  ► Tax on Total Income per Reassessment / Recomputation</t>
  </si>
  <si>
    <t>Used only for the two 'Notice u/s 280' cases.</t>
  </si>
  <si>
    <t xml:space="preserve">  🏦  SECTION 4 : ADVANCE TAX PAYMENT DETAILS  (for Sections 424 &amp; 425)</t>
  </si>
  <si>
    <t xml:space="preserve">  ► Advance Tax Applicable?  [Select from dropdown ▼]</t>
  </si>
  <si>
    <t>Yes</t>
  </si>
  <si>
    <t>Select 'No' if advance tax does not apply — e.g. net tax payable after TDS/TCS is below ₹10,000 (Sec 404), or you are a resident senior citizen with no business/professional income. Sections 424 and 425 will both show ₹0 when 'No' is selected.</t>
  </si>
  <si>
    <t xml:space="preserve">  Enter the CUMULATIVE advance tax paid by each instalment date (not the incremental payment amount).</t>
  </si>
  <si>
    <t xml:space="preserve">  ► Cumulative Advance Tax Paid by 15 June (Q1)</t>
  </si>
  <si>
    <t xml:space="preserve">  ► Cumulative Advance Tax Paid by 15 September (Q2)</t>
  </si>
  <si>
    <t xml:space="preserve">  ► Cumulative Advance Tax Paid by 15 December (Q3)</t>
  </si>
  <si>
    <t xml:space="preserve">  ► Cumulative Advance Tax Paid by 15 March (Q4 / Total Advance Tax)</t>
  </si>
  <si>
    <t>This figure is also used as 'Advance tax paid up to 31-Mar' for Section 424.</t>
  </si>
  <si>
    <t xml:space="preserve">  Post-31-March tax payments — for the Section 424 payment waterfall (6 slots, leave any blank if not applicable)</t>
  </si>
  <si>
    <t xml:space="preserve">  ► Post-31-March Payment 1 — Amount</t>
  </si>
  <si>
    <t xml:space="preserve">  ► Post-31-March Payment 1 — Date</t>
  </si>
  <si>
    <t>Enter date only when the corresponding payment amount is entered.</t>
  </si>
  <si>
    <t xml:space="preserve">  ► Post-31-March Payment 2 — Amount</t>
  </si>
  <si>
    <t xml:space="preserve">  ► Post-31-March Payment 2 — Date</t>
  </si>
  <si>
    <t xml:space="preserve">  ► Post-31-March Payment 3 — Amount</t>
  </si>
  <si>
    <t xml:space="preserve">  ► Post-31-March Payment 3 — Date</t>
  </si>
  <si>
    <t xml:space="preserve">  ► Post-31-March Payment 4 — Amount</t>
  </si>
  <si>
    <t xml:space="preserve">  ► Post-31-March Payment 4 — Date</t>
  </si>
  <si>
    <t xml:space="preserve">  ► Post-31-March Payment 5 — Amount</t>
  </si>
  <si>
    <t xml:space="preserve">  ► Post-31-March Payment 5 — Date</t>
  </si>
  <si>
    <t xml:space="preserve">  ► Post-31-March Payment 6 — Amount</t>
  </si>
  <si>
    <t xml:space="preserve">  ► Post-31-March Payment 6 — Date</t>
  </si>
  <si>
    <t>Enter date only when the corresponding payment amount is entered. Payment dates should be after 31-Mar and on/before the determination date.</t>
  </si>
  <si>
    <t xml:space="preserve">  ► Determination / Regular Assessment Date</t>
  </si>
  <si>
    <t xml:space="preserve">  🔁  SECTION 5 : INTEREST ALREADY PAID u/s 266  (self-assessment tax payment set-off)</t>
  </si>
  <si>
    <t xml:space="preserve">  ► Interest already paid u/s 266 — to set off against Section 423</t>
  </si>
  <si>
    <t xml:space="preserve">  ► Interest already paid u/s 266 — to set off against Section 424</t>
  </si>
  <si>
    <t xml:space="preserve">  This template is designed for Tax Year 2026-27 under the Income-tax Act, 2025. The Act applies from 1 April 2026; the Department confirms that advance-tax obligations for Tax Year 2026-27 are governed by the new Act.</t>
  </si>
  <si>
    <t>Normal Taxpayer — Interest Dashboard</t>
  </si>
  <si>
    <t xml:space="preserve">  Tax Year 2026-27  |  Sections 423, 424 &amp; 425  |  Regular quarterly instalment schedule (15% / 45% / 75% / 100%)</t>
  </si>
  <si>
    <t xml:space="preserve">  ⚡  All figures pulled from 📝 Input Sheet — edit your inputs there, not on this sheet</t>
  </si>
  <si>
    <t xml:space="preserve">  🖥️  DASHBOARD SUMMARY : ESTIMATED INTEREST LIABILITY</t>
  </si>
  <si>
    <t xml:space="preserve">  Section 423 — Late/Non-Filing of Return</t>
  </si>
  <si>
    <t xml:space="preserve">  Section 424 — Advance Tax Default</t>
  </si>
  <si>
    <t xml:space="preserve">  Section 425 — Deferment of Instalments</t>
  </si>
  <si>
    <t xml:space="preserve">  TOTAL INTEREST (Section 516 rounding applied)</t>
  </si>
  <si>
    <t xml:space="preserve">  📅  SECTION 423 : INTEREST FOR DEFAULTS IN FURNISHING RETURN OF INCOME</t>
  </si>
  <si>
    <t xml:space="preserve">  Simple interest: 1% × A × T. Starting date, ending date, and tax base all depend on the 423 Case Type selected on the Input Sheet — branches correctly across all four circumstances in Section 423(2).</t>
  </si>
  <si>
    <t xml:space="preserve">  423 Case Type (from Input Sheet)</t>
  </si>
  <si>
    <t xml:space="preserve">  Effective Starting Date (Due Date for ordinary cases · Last Date Allowed under Notice for Sec 280 cases)</t>
  </si>
  <si>
    <t xml:space="preserve">  Effective Ending Date (Filing Date · Assessment Date · Notice-Response Filing Date — per case)</t>
  </si>
  <si>
    <t xml:space="preserve">  Effective Tax Base, before rounding (full tax for ordinary cases · incremental tax only for Notice u/s 280 cases)</t>
  </si>
  <si>
    <t xml:space="preserve">  Tax base for interest u/s 423 (Rule 119A)</t>
  </si>
  <si>
    <t>Amount on which interest is calculated after ignoring fractions below ₹100, as per Rule 119A.</t>
  </si>
  <si>
    <t xml:space="preserve">  Months / part-months (Effective Starting Date to Effective Ending Date)</t>
  </si>
  <si>
    <t xml:space="preserve">  INTEREST U/S 423</t>
  </si>
  <si>
    <t xml:space="preserve">  💰  SECTION 424 : INTEREST FOR DEFAULTS IN PAYMENT OF ADVANCE TAX</t>
  </si>
  <si>
    <t xml:space="preserve">  1% per month or part thereof. Where advance tax is unpaid or is less than 90% of assessed tax, Section 424 applies — unless advance tax itself is not applicable (Section 404 threshold / senior-citizen exemption).</t>
  </si>
  <si>
    <t xml:space="preserve">  Advance Tax Applicable? (from Input Sheet)</t>
  </si>
  <si>
    <t xml:space="preserve">  Assessed Tax for Section 424 (Tax on Total Income − TDS/TCS − Other Credit)</t>
  </si>
  <si>
    <t>Assessed tax as defined in Section 424(2), after applicable statutory reductions.</t>
  </si>
  <si>
    <t xml:space="preserve">  Advance Tax Paid up to 31-Mar (from Input Sheet, Q4 cumulative)</t>
  </si>
  <si>
    <t xml:space="preserve">  90% threshold</t>
  </si>
  <si>
    <t xml:space="preserve">  Initial shortfall</t>
  </si>
  <si>
    <t xml:space="preserve">  Payment waterfall — post-31-March tax payments (pulled from Input Sheet)</t>
  </si>
  <si>
    <t>Stage</t>
  </si>
  <si>
    <t>Date</t>
  </si>
  <si>
    <t>Payment</t>
  </si>
  <si>
    <t>Balance after payment</t>
  </si>
  <si>
    <t>Months from prior date</t>
  </si>
  <si>
    <t>Interest</t>
  </si>
  <si>
    <t>Start</t>
  </si>
  <si>
    <t>Payment 1</t>
  </si>
  <si>
    <t>Payment 2</t>
  </si>
  <si>
    <t>Payment 3</t>
  </si>
  <si>
    <t>Payment 4</t>
  </si>
  <si>
    <t>Payment 5</t>
  </si>
  <si>
    <t>Payment 6</t>
  </si>
  <si>
    <t>Determination</t>
  </si>
  <si>
    <t xml:space="preserve">  INTEREST U/S 424</t>
  </si>
  <si>
    <t xml:space="preserve">  📊  SECTION 425 : INTEREST FOR DEFERMENT OF ADVANCE TAX  (Regular Schedule)</t>
  </si>
  <si>
    <t xml:space="preserve">  15%, 45%, 75%, 100% cumulative instalments; 3% for June/Sep/Dec shortfalls, 1% for March. 12%/36% safe harbours apply for June/September.</t>
  </si>
  <si>
    <t xml:space="preserve">  Tax Due on Returned Income u/s 425(5) (Tax on Total Income − TDS/TCS − Other Credit)</t>
  </si>
  <si>
    <t>Instalment</t>
  </si>
  <si>
    <t>Due date</t>
  </si>
  <si>
    <t>Required %</t>
  </si>
  <si>
    <t>Actual cumulative paid</t>
  </si>
  <si>
    <t>Shortfall</t>
  </si>
  <si>
    <t>Interest rate</t>
  </si>
  <si>
    <t>1st</t>
  </si>
  <si>
    <t>15-Jun</t>
  </si>
  <si>
    <t>2nd</t>
  </si>
  <si>
    <t>15-Sep</t>
  </si>
  <si>
    <t>3rd</t>
  </si>
  <si>
    <t>15-Dec</t>
  </si>
  <si>
    <t>4th</t>
  </si>
  <si>
    <t>15-Mar</t>
  </si>
  <si>
    <t xml:space="preserve">  INTEREST U/S 425</t>
  </si>
  <si>
    <t xml:space="preserve">  ⚠️  Section 425 exemption: shortfalls attributable to under-estimation/failure to estimate capital gains, specified income under section 2(49)(n), first-time PGBP income, or dividend income may be excluded if the tax on that income is fully paid in a later instalment or by 31 March. This workbook does not automatically identify those income streams.</t>
  </si>
  <si>
    <t>Presumptive Taxpayer — Interest Dashboard</t>
  </si>
  <si>
    <t xml:space="preserve">  Tax Year 2026-27  |  Sections 423, 424 &amp; 425  |  Sec 44AD / 44ADA — single March-only advance tax instalment</t>
  </si>
  <si>
    <t xml:space="preserve">  Section 425 — March Instalment Shortfall</t>
  </si>
  <si>
    <t xml:space="preserve">  📊  SECTION 425 : INTEREST FOR DEFERMENT OF ADVANCE TAX  (Presumptive — March-Only Rule)</t>
  </si>
  <si>
    <t xml:space="preserve">  Sec 44AD/44ADA presumptive taxpayers need pay only a single advance tax instalment — 100% of the tax due, by 15 March. There is no quarterly (15/45/75%) schedule and no June/September safe harbour for this category.</t>
  </si>
  <si>
    <t xml:space="preserve">  Advance Tax Paid by 15 March (from Input Sheet, Q4 cumulative)</t>
  </si>
  <si>
    <t xml:space="preserve">  Shortfall against the 100% March instalment</t>
  </si>
  <si>
    <t xml:space="preserve">  ⚠️  Section 425 exemption: shortfalls attributable to under-estimation/failure to estimate capital gains, specified income under section 2(49)(n), first-time PGBP income, or dividend income may be excluded if the tax on that income is fully paid by 31 March. This workbook does not automatically identify those income streams.</t>
  </si>
  <si>
    <t>SECTION REFERENCE  |  INCOME TAX ACT, 2025</t>
  </si>
  <si>
    <t>Official section titles and key calculation rules used in this workbook</t>
  </si>
  <si>
    <t xml:space="preserve">  NEW ACT ↔ OLD ACT MAPPING</t>
  </si>
  <si>
    <t>New Act</t>
  </si>
  <si>
    <t>Provision</t>
  </si>
  <si>
    <t>Old Act equivalent</t>
  </si>
  <si>
    <t>Key rule</t>
  </si>
  <si>
    <t>423</t>
  </si>
  <si>
    <t>Interest for defaults in furnishing return of income</t>
  </si>
  <si>
    <t>234A</t>
  </si>
  <si>
    <t>1% per month/part; amount and period depend on section 423(2).</t>
  </si>
  <si>
    <t>424</t>
  </si>
  <si>
    <t>Interest for defaults in payment of advance tax</t>
  </si>
  <si>
    <t>234B</t>
  </si>
  <si>
    <t>1% per month/part where advance tax is unpaid or below 90% of assessed tax.</t>
  </si>
  <si>
    <t>425</t>
  </si>
  <si>
    <t>Interest for deferment of advance tax</t>
  </si>
  <si>
    <t>234C</t>
  </si>
  <si>
    <t>3% for June/Sep/Dec shortfalls; 1% for March shortfall, subject to statutory exceptions.</t>
  </si>
  <si>
    <t xml:space="preserve">  SECTION 425 — REGULAR INSTALMENT BENCHMARKS</t>
  </si>
  <si>
    <t>Cumulative requirement</t>
  </si>
  <si>
    <t>Rate</t>
  </si>
  <si>
    <t>Safe harbour / note</t>
  </si>
  <si>
    <t>15 June</t>
  </si>
  <si>
    <t>15%</t>
  </si>
  <si>
    <t>3%</t>
  </si>
  <si>
    <t>No interest if paid ≥12% by 15 June.</t>
  </si>
  <si>
    <t>15 September</t>
  </si>
  <si>
    <t>45%</t>
  </si>
  <si>
    <t>No interest if paid ≥36% by 15 September.</t>
  </si>
  <si>
    <t>15 December</t>
  </si>
  <si>
    <t>75%</t>
  </si>
  <si>
    <t>Shortfall attracts 3%, subject to section 425(4).</t>
  </si>
  <si>
    <t>15 March</t>
  </si>
  <si>
    <t>100%</t>
  </si>
  <si>
    <t>1%</t>
  </si>
  <si>
    <t>Presumptive taxpayers: March-only payment rule under s.425(3).</t>
  </si>
  <si>
    <t xml:space="preserve">  IMPORTANT LAW / TRANSITION NOTES</t>
  </si>
  <si>
    <t xml:space="preserve">  •  This workbook is specifically for Tax Year 2026-27 under the Income-tax Act, 2025, which came into force on 1 April 2026. The Income Tax Department confirms advance-tax obligations for Tax Year 2026-27 are governed by the new Act.</t>
  </si>
  <si>
    <t xml:space="preserve">  •  Section 423(2) contains four circumstances, including ordinary late/non-filing and reassessment/recomputation notice cases. The calculator covers these through user-selected case/date inputs but does not independently determine the legal due date.</t>
  </si>
  <si>
    <t xml:space="preserve">  •  Section 424(4) requires recalculation when tax is paid before determination. The workbook models up to three such post-31-March payments.</t>
  </si>
  <si>
    <t xml:space="preserve">  •  Section 425(2) provides 12% and 36% safe harbours for June and September. Section 425(4) excludes specified income-related shortfalls where the related tax is paid by a later instalment or 31 March.</t>
  </si>
  <si>
    <t xml:space="preserve">  •  Current Act text used: Income-tax Act, 2025 as amended by Finance Act, 2026. The Finance Act 2026 consequential amendments to sections 423–425 apply from 1 April 2026, including updated specified tax-credit references.</t>
  </si>
  <si>
    <t xml:space="preserve">  •  This workbook does not calculate legacy 234A/234B/234C liabilities for FY 2025-26 or earlier. Those cases require the Income-tax Act, 1961 treatment where applicable.</t>
  </si>
  <si>
    <t xml:space="preserve">  ROUNDING — SECTION 516</t>
  </si>
  <si>
    <t xml:space="preserve">  Under section 516, any amount payable or refundable under the Income-tax Act, 2025 is rounded to the nearest ₹10 after ignoring paise. The gold TOTAL INTEREST figure applies this final ₹10 rounding; component interest is shown before final rounding.</t>
  </si>
  <si>
    <t>HOW TO USE — Interest u/s 423, 424 &amp; 425 Calculator</t>
  </si>
  <si>
    <t xml:space="preserve">  STEP 1 — Open 📝 Input Sheet:  Enter your Tax on Total Income, TDS/TCS Credit, and Other Tax Credit/Relief in Section 2. This is the single source both dashboards pull from.</t>
  </si>
  <si>
    <t xml:space="preserve">  STEP 2 — Select your 423 Case Type first:  In Section 3, pick one of the four case types — this determines which of the fields below it you actually need to fill in.</t>
  </si>
  <si>
    <t xml:space="preserve">  STEP 2a — 'Late return':  Fill in Statutory Due Date and Actual/Expected Filing Date. Leave the Notice fields and Earlier/Reassessed Tax blank.</t>
  </si>
  <si>
    <t xml:space="preserve">  STEP 2b — 'No return':  Fill in Statutory Due Date only (from this section) — the ending date comes from Determination/Regular Assessment Date in Section 4.</t>
  </si>
  <si>
    <t xml:space="preserve">  STEP 2c — 'Notice u/s 280 - late':  Fill in Last Date Allowed under the Notice, Date of Filing Return in Response, and BOTH Earlier Tax and Reassessed Tax — the interest base here is only the INCREASE in tax, not the full tax.</t>
  </si>
  <si>
    <t xml:space="preserve">  STEP 2d — 'Notice u/s 280 - no return':  Fill in Last Date Allowed under the Notice, Earlier Tax, and Reassessed Tax — the ending date comes from Determination/Regular Assessment Date in Section 4.</t>
  </si>
  <si>
    <t xml:space="preserve">  STEP 3 — Advance tax payments:  In Section 4, enter the CUMULATIVE advance tax paid by each of the four instalment dates, any post-31-March payments (up to 6, with dates), and the Determination/Regular Assessment Date — this same date is used both for Section 424 and for the 'No return' / 'Notice - no return' Section 423 cases.</t>
  </si>
  <si>
    <t xml:space="preserve">  STEP 4 — Section 266 set-off:  In Section 5, enter any interest already paid u/s 266 that should reduce your Section 423 / 424 liability.</t>
  </si>
  <si>
    <t xml:space="preserve">  STEP 5 — Open the matching dashboard:  If you're a Normal taxpayer, open 🧮 Normal Taxpayer Dashboard — Section 425 follows the full 15%/45%/75%/100% quarterly schedule with June/September safe harbours. If you're a Presumptive taxpayer under Sec 44AD/44ADA, open 🧮 Presumptive Tax Dashboard instead — Section 425 uses only the single 100% March instalment rule, with no quarterly schedule.</t>
  </si>
  <si>
    <t xml:space="preserve">  STEP 6 — Read the dashboard:  Each dashboard opens with a DASHBOARD SUMMARY at the top showing Section 423, 424, 425, and TOTAL INTEREST. Scroll down for the full supporting calculation behind each figure — Section 423 now shows its own Effective Starting Date, Effective Ending Date, and Effective Tax Base rows so you can see exactly which case-specific rule was applied.</t>
  </si>
  <si>
    <t xml:space="preserve">  NOTE:  Sections 423 and 424 are identical for both taxpayer types — only Section 425 differs. You do not need to fill in the Input Sheet twice; both dashboards read from the same entries.</t>
  </si>
  <si>
    <t xml:space="preserve">  WHAT THE WORKBOOK DOES — AND DOES NOT — AUTOMATE</t>
  </si>
  <si>
    <t xml:space="preserve">  423:  Branches correctly across all four circumstances in Section 423(2) — ordinary late/non-filing (full tax base, due date to filing/assessment date) and the two Notice u/s 280 cases (incremental tax base only — reassessed tax minus earlier tax — from the notice deadline to the response/reassessment date). Identical on both dashboards.</t>
  </si>
  <si>
    <t xml:space="preserve">  424:  Checks the 90% condition and calculates interest through a payment waterfall for up to six post-31-March payments — identical on both dashboards.</t>
  </si>
  <si>
    <t xml:space="preserve">  425 (Normal):  Calculates instalment shortfalls at 3% / 3% / 3% / 1% and applies June/September safe harbours. Does not automatically classify exempt income streams under section 425(4).</t>
  </si>
  <si>
    <t xml:space="preserve">  425 (Presumptive):  Calculates the single March instalment shortfall at 1%, per Sec 425(3). Does not check whether the taxpayer genuinely qualifies for presumptive taxation — verify eligibility separately.</t>
  </si>
  <si>
    <t xml:space="preserve">  Scope: Tax Year 2026-27 under the Income-tax Act, 2025. This template is not intended to calculate FY 2025-26 / AY 2026-27 legacy 234A/234B/234C interest. For that period, use the old Act provisions where the Department's transition guidance says the liability arose before 1 April 2026.</t>
  </si>
  <si>
    <t xml:space="preserve">  DISCLAIMER</t>
  </si>
  <si>
    <t xml:space="preserve">  This Excel template is for informational, educational and estimation purposes only. It is not tax, legal or professional advice. Actual interest depends on the applicable tax year, facts, payment dates, assessment/reassessment, statutory rounding and other provisions. Verify the final computation against the current law and Income Tax Department guidance.</t>
  </si>
  <si>
    <t>© taxbizmantra.com  |  Free Tax Excel Utility Series  |  Interest u/s 423, 424 &amp; 425 Calculator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</si>
</sst>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m\-yyyy"/>
    <numFmt numFmtId="165" formatCode="&quot;₹ &quot;#,##0"/>
  </numFmts>
  <fonts count="35" x14ac:knownFonts="1">
    <font>
      <sz val="11"/>
      <color theme="1"/>
      <name val="Calibri"/>
      <family val="2"/>
      <charset val="1"/>
    </font>
    <font>
      <b/>
      <sz val="22"/>
      <color rgb="FFF9A825"/>
      <name val="Times New Roman"/>
      <family val="1"/>
    </font>
    <font>
      <i/>
      <sz val="11"/>
      <color rgb="FFFFFFFF"/>
      <name val="Times New Roman"/>
      <family val="1"/>
    </font>
    <font>
      <b/>
      <sz val="26"/>
      <color rgb="FF1A237E"/>
      <name val="Times New Roman"/>
      <family val="1"/>
    </font>
    <font>
      <i/>
      <sz val="12"/>
      <color rgb="FF212121"/>
      <name val="Times New Roman"/>
      <family val="1"/>
    </font>
    <font>
      <b/>
      <sz val="11"/>
      <color rgb="FFFFFFFF"/>
      <name val="Times New Roman"/>
      <family val="1"/>
    </font>
    <font>
      <b/>
      <sz val="12"/>
      <color rgb="FFFFFFFF"/>
      <name val="Times New Roman"/>
      <family val="1"/>
    </font>
    <font>
      <sz val="10"/>
      <color rgb="FF212121"/>
      <name val="Times New Roman"/>
      <family val="1"/>
    </font>
    <font>
      <b/>
      <sz val="10"/>
      <color rgb="FF1A237E"/>
      <name val="Times New Roman"/>
      <family val="1"/>
    </font>
    <font>
      <i/>
      <sz val="9"/>
      <color rgb="FF212121"/>
      <name val="Times New Roman"/>
      <family val="1"/>
    </font>
    <font>
      <b/>
      <sz val="9"/>
      <color rgb="FFC62828"/>
      <name val="Times New Roman"/>
      <family val="1"/>
    </font>
    <font>
      <sz val="9"/>
      <color rgb="FFF9A825"/>
      <name val="Times New Roman"/>
      <family val="1"/>
    </font>
    <font>
      <b/>
      <sz val="18"/>
      <color rgb="FFF9A825"/>
      <name val="Times New Roman"/>
      <family val="1"/>
    </font>
    <font>
      <b/>
      <sz val="13"/>
      <color rgb="FFFFFFFF"/>
      <name val="Times New Roman"/>
      <family val="1"/>
    </font>
    <font>
      <sz val="10"/>
      <color rgb="FFFFFFFF"/>
      <name val="Times New Roman"/>
      <family val="1"/>
    </font>
    <font>
      <sz val="9"/>
      <color rgb="FF212121"/>
      <name val="Times New Roman"/>
      <family val="1"/>
    </font>
    <font>
      <sz val="10"/>
      <color rgb="FF0000FF"/>
      <name val="Times New Roman"/>
      <family val="1"/>
    </font>
    <font>
      <i/>
      <sz val="8"/>
      <color rgb="FF9E9E9E"/>
      <name val="Times New Roman"/>
      <family val="1"/>
    </font>
    <font>
      <i/>
      <sz val="10"/>
      <color rgb="FF212121"/>
      <name val="Times New Roman"/>
      <family val="1"/>
    </font>
    <font>
      <b/>
      <sz val="10"/>
      <color rgb="FF212121"/>
      <name val="Times New Roman"/>
      <family val="1"/>
    </font>
    <font>
      <i/>
      <sz val="9"/>
      <color rgb="FF9E9E9E"/>
      <name val="Times New Roman"/>
      <family val="1"/>
    </font>
    <font>
      <b/>
      <sz val="12"/>
      <color rgb="FF212121"/>
      <name val="Times New Roman"/>
      <family val="1"/>
    </font>
    <font>
      <b/>
      <sz val="14"/>
      <color rgb="FF1A237E"/>
      <name val="Times New Roman"/>
      <family val="1"/>
    </font>
    <font>
      <b/>
      <sz val="15"/>
      <color rgb="FFF9A825"/>
      <name val="Times New Roman"/>
      <family val="1"/>
    </font>
    <font>
      <b/>
      <sz val="16"/>
      <color rgb="FFF9A825"/>
      <name val="Times New Roman"/>
      <family val="1"/>
    </font>
    <font>
      <b/>
      <sz val="13"/>
      <color rgb="FF212121"/>
      <name val="Times New Roman"/>
      <family val="1"/>
    </font>
    <font>
      <b/>
      <sz val="13"/>
      <color rgb="FF2E7D32"/>
      <name val="Times New Roman"/>
      <family val="1"/>
    </font>
    <font>
      <b/>
      <sz val="9"/>
      <color rgb="FF212121"/>
      <name val="Times New Roman"/>
      <family val="1"/>
    </font>
    <font>
      <b/>
      <sz val="14"/>
      <color rgb="FFF9A825"/>
      <name val="Times New Roman"/>
      <family val="1"/>
    </font>
    <font>
      <b/>
      <sz val="9"/>
      <color rgb="FF2E7D32"/>
      <name val="Times New Roman"/>
      <family val="1"/>
    </font>
    <font>
      <sz val="9"/>
      <color rgb="FF9E9E9E"/>
      <name val="Times New Roman"/>
      <family val="1"/>
    </font>
    <font>
      <b/>
      <sz val="11"/>
      <color rgb="FF212121"/>
      <name val="Times New Roman"/>
      <family val="1"/>
    </font>
    <font>
      <sz val="11"/>
      <color rgb="FFF9A825"/>
      <name val="Times New Roman"/>
      <family val="1"/>
    </font>
    <font>
      <sz val="11"/>
      <color theme="1"/>
      <name val="Times New Roman"/>
      <family val="1"/>
    </font>
    <font>
      <b/>
      <i/>
      <sz val="12"/>
      <color theme="0"/>
      <name val="Times New Roman"/>
      <family val="1"/>
    </font>
  </fonts>
  <fills count="14">
    <fill>
      <patternFill patternType="none"/>
    </fill>
    <fill>
      <patternFill patternType="gray125"/>
    </fill>
    <fill>
      <patternFill patternType="solid">
        <fgColor rgb="FF1A237E"/>
        <bgColor rgb="FF333399"/>
      </patternFill>
    </fill>
    <fill>
      <patternFill patternType="solid">
        <fgColor rgb="FFE65100"/>
        <bgColor rgb="FFC62828"/>
      </patternFill>
    </fill>
    <fill>
      <patternFill patternType="solid">
        <fgColor rgb="FFE8EAF6"/>
        <bgColor rgb="FFDCEEFF"/>
      </patternFill>
    </fill>
    <fill>
      <patternFill patternType="solid">
        <fgColor rgb="FFFFFFFF"/>
        <bgColor rgb="FFFFFDE7"/>
      </patternFill>
    </fill>
    <fill>
      <patternFill patternType="solid">
        <fgColor rgb="FFFFEBEE"/>
        <bgColor rgb="FFFFF3E0"/>
      </patternFill>
    </fill>
    <fill>
      <patternFill patternType="solid">
        <fgColor rgb="FFFFFDE7"/>
        <bgColor rgb="FFFFF3E0"/>
      </patternFill>
    </fill>
    <fill>
      <patternFill patternType="solid">
        <fgColor rgb="FFDCEEFF"/>
        <bgColor rgb="FFE8EAF6"/>
      </patternFill>
    </fill>
    <fill>
      <patternFill patternType="solid">
        <fgColor rgb="FFC5CAE9"/>
        <bgColor rgb="FFD0D0D0"/>
      </patternFill>
    </fill>
    <fill>
      <patternFill patternType="solid">
        <fgColor rgb="FFE8F5E9"/>
        <bgColor rgb="FFF5F5F5"/>
      </patternFill>
    </fill>
    <fill>
      <patternFill patternType="solid">
        <fgColor rgb="FFFFF3E0"/>
        <bgColor rgb="FFFFEBEE"/>
      </patternFill>
    </fill>
    <fill>
      <patternFill patternType="solid">
        <fgColor rgb="FFF5F5F5"/>
        <bgColor rgb="FFE8F5E9"/>
      </patternFill>
    </fill>
    <fill>
      <patternFill patternType="solid">
        <fgColor theme="7" tint="-0.249977111117893"/>
        <bgColor rgb="FFD0D0D0"/>
      </patternFill>
    </fill>
  </fills>
  <borders count="4">
    <border>
      <left/>
      <right/>
      <top/>
      <bottom/>
      <diagonal/>
    </border>
    <border>
      <left style="thin">
        <color rgb="FFD0D0D0"/>
      </left>
      <right style="thin">
        <color rgb="FFD0D0D0"/>
      </right>
      <top style="thin">
        <color rgb="FFD0D0D0"/>
      </top>
      <bottom style="thin">
        <color rgb="FFD0D0D0"/>
      </bottom>
      <diagonal/>
    </border>
    <border>
      <left style="thin">
        <color rgb="FFD0D0D0"/>
      </left>
      <right/>
      <top style="thin">
        <color rgb="FFD0D0D0"/>
      </top>
      <bottom style="thin">
        <color rgb="FFD0D0D0"/>
      </bottom>
      <diagonal/>
    </border>
    <border>
      <left/>
      <right style="thin">
        <color rgb="FFD0D0D0"/>
      </right>
      <top/>
      <bottom/>
      <diagonal/>
    </border>
  </borders>
  <cellStyleXfs count="1">
    <xf numFmtId="0" fontId="0" fillId="0" borderId="0"/>
  </cellStyleXfs>
  <cellXfs count="115">
    <xf numFmtId="0" fontId="0" fillId="0" borderId="0" xfId="0"/>
    <xf numFmtId="0" fontId="13" fillId="2" borderId="0" xfId="0" applyFont="1" applyFill="1" applyAlignment="1">
      <alignment horizontal="right" vertical="center" wrapText="1" indent="1"/>
    </xf>
    <xf numFmtId="0" fontId="12" fillId="2" borderId="0" xfId="0" applyFont="1" applyFill="1" applyAlignment="1">
      <alignment horizontal="left" vertical="center" indent="1"/>
    </xf>
    <xf numFmtId="0" fontId="11" fillId="2" borderId="0" xfId="0" applyFont="1" applyFill="1" applyAlignment="1">
      <alignment horizontal="center" vertical="center"/>
    </xf>
    <xf numFmtId="0" fontId="7" fillId="4" borderId="0" xfId="0" applyFont="1" applyFill="1" applyAlignment="1">
      <alignment vertical="center" wrapText="1"/>
    </xf>
    <xf numFmtId="0" fontId="16" fillId="8" borderId="1" xfId="0" applyFont="1" applyFill="1" applyBorder="1" applyAlignment="1">
      <alignment horizontal="center" vertical="center"/>
    </xf>
    <xf numFmtId="0" fontId="17" fillId="4" borderId="0" xfId="0" applyFont="1" applyFill="1" applyAlignment="1">
      <alignment vertical="center" wrapText="1"/>
    </xf>
    <xf numFmtId="0" fontId="7" fillId="5" borderId="0" xfId="0" applyFont="1" applyFill="1" applyAlignment="1">
      <alignment vertical="center" wrapText="1"/>
    </xf>
    <xf numFmtId="0" fontId="17" fillId="5" borderId="0" xfId="0" applyFont="1" applyFill="1" applyAlignment="1">
      <alignment vertical="center" wrapText="1"/>
    </xf>
    <xf numFmtId="3" fontId="16" fillId="8" borderId="1" xfId="0" applyNumberFormat="1" applyFont="1" applyFill="1" applyBorder="1" applyAlignment="1">
      <alignment horizontal="center" vertical="center"/>
    </xf>
    <xf numFmtId="0" fontId="19" fillId="4" borderId="0" xfId="0" applyFont="1" applyFill="1" applyAlignment="1">
      <alignment vertical="center" wrapText="1"/>
    </xf>
    <xf numFmtId="3" fontId="19" fillId="4" borderId="1" xfId="0" applyNumberFormat="1" applyFont="1" applyFill="1" applyBorder="1" applyAlignment="1">
      <alignment horizontal="center" vertical="center"/>
    </xf>
    <xf numFmtId="164" fontId="16" fillId="8" borderId="1" xfId="0" applyNumberFormat="1" applyFont="1" applyFill="1" applyBorder="1" applyAlignment="1">
      <alignment horizontal="center" vertical="center"/>
    </xf>
    <xf numFmtId="0" fontId="15" fillId="5" borderId="1" xfId="0" applyFont="1" applyFill="1" applyBorder="1" applyAlignment="1">
      <alignment horizontal="center" vertical="center"/>
    </xf>
    <xf numFmtId="0" fontId="27" fillId="9" borderId="1" xfId="0" applyFont="1" applyFill="1" applyBorder="1" applyAlignment="1">
      <alignment horizontal="center" vertical="center"/>
    </xf>
    <xf numFmtId="0" fontId="29" fillId="4" borderId="1" xfId="0" applyFont="1" applyFill="1" applyBorder="1" applyAlignment="1">
      <alignment horizontal="center" vertical="center" wrapText="1"/>
    </xf>
    <xf numFmtId="0" fontId="15" fillId="4" borderId="1" xfId="0" applyFont="1" applyFill="1" applyBorder="1" applyAlignment="1">
      <alignment horizontal="left" vertical="center" wrapText="1"/>
    </xf>
    <xf numFmtId="0" fontId="15" fillId="4" borderId="1"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15" fillId="5" borderId="1" xfId="0" applyFont="1" applyFill="1" applyBorder="1" applyAlignment="1">
      <alignment horizontal="left" vertical="center" wrapText="1"/>
    </xf>
    <xf numFmtId="0" fontId="15" fillId="5" borderId="1" xfId="0" applyFont="1" applyFill="1" applyBorder="1" applyAlignment="1">
      <alignment horizontal="center" vertical="center" wrapText="1"/>
    </xf>
    <xf numFmtId="0" fontId="15" fillId="11" borderId="1" xfId="0" applyFont="1" applyFill="1" applyBorder="1" applyAlignment="1">
      <alignment horizontal="center" vertical="center"/>
    </xf>
    <xf numFmtId="0" fontId="17" fillId="11" borderId="1" xfId="0" applyFont="1" applyFill="1" applyBorder="1" applyAlignment="1">
      <alignment vertical="center" wrapText="1"/>
    </xf>
    <xf numFmtId="0" fontId="17" fillId="5" borderId="1" xfId="0" applyFont="1" applyFill="1" applyBorder="1" applyAlignment="1">
      <alignment vertical="center" wrapText="1"/>
    </xf>
    <xf numFmtId="0" fontId="31" fillId="4" borderId="0" xfId="0" applyFont="1" applyFill="1" applyAlignment="1">
      <alignment vertical="center" wrapText="1"/>
    </xf>
    <xf numFmtId="0" fontId="31" fillId="5" borderId="0" xfId="0" applyFont="1" applyFill="1" applyAlignment="1">
      <alignment vertical="center" wrapText="1"/>
    </xf>
    <xf numFmtId="0" fontId="14" fillId="3" borderId="0" xfId="0" applyFont="1" applyFill="1" applyAlignment="1">
      <alignment horizontal="left" vertical="center"/>
    </xf>
    <xf numFmtId="0" fontId="15" fillId="7" borderId="0" xfId="0" applyFont="1" applyFill="1" applyAlignment="1">
      <alignment horizontal="left" vertical="center"/>
    </xf>
    <xf numFmtId="0" fontId="5" fillId="2" borderId="0" xfId="0" applyFont="1" applyFill="1" applyAlignment="1">
      <alignment horizontal="left" vertical="center"/>
    </xf>
    <xf numFmtId="0" fontId="18" fillId="9" borderId="0" xfId="0" applyFont="1" applyFill="1" applyAlignment="1">
      <alignment horizontal="left" vertical="center" wrapText="1"/>
    </xf>
    <xf numFmtId="0" fontId="20" fillId="0" borderId="0" xfId="0" applyFont="1" applyAlignment="1">
      <alignment vertical="center" wrapText="1"/>
    </xf>
    <xf numFmtId="0" fontId="10" fillId="6" borderId="0" xfId="0" applyFont="1" applyFill="1" applyAlignment="1">
      <alignment vertical="center" wrapText="1"/>
    </xf>
    <xf numFmtId="0" fontId="28" fillId="2" borderId="0" xfId="0" applyFont="1" applyFill="1" applyAlignment="1">
      <alignment horizontal="center" vertical="center"/>
    </xf>
    <xf numFmtId="0" fontId="14" fillId="3" borderId="0" xfId="0" applyFont="1" applyFill="1" applyAlignment="1">
      <alignment horizontal="center" vertical="center"/>
    </xf>
    <xf numFmtId="0" fontId="5" fillId="2" borderId="0" xfId="0" applyFont="1" applyFill="1" applyAlignment="1">
      <alignment vertical="center"/>
    </xf>
    <xf numFmtId="0" fontId="30" fillId="12" borderId="0" xfId="0" applyFont="1" applyFill="1" applyAlignment="1">
      <alignment vertical="center" wrapText="1"/>
    </xf>
    <xf numFmtId="0" fontId="30" fillId="5" borderId="0" xfId="0" applyFont="1" applyFill="1" applyAlignment="1">
      <alignment vertical="center" wrapText="1"/>
    </xf>
    <xf numFmtId="0" fontId="29" fillId="10" borderId="0" xfId="0" applyFont="1" applyFill="1" applyAlignment="1">
      <alignment vertical="center" wrapText="1"/>
    </xf>
    <xf numFmtId="0" fontId="30" fillId="0" borderId="0" xfId="0" applyFont="1" applyAlignment="1">
      <alignment vertical="center" wrapText="1"/>
    </xf>
    <xf numFmtId="0" fontId="32" fillId="2" borderId="0" xfId="0" applyFont="1" applyFill="1" applyAlignment="1">
      <alignment horizontal="center" vertical="center"/>
    </xf>
    <xf numFmtId="0" fontId="33" fillId="0" borderId="0" xfId="0" applyFont="1"/>
    <xf numFmtId="0" fontId="33" fillId="4" borderId="0" xfId="0" applyFont="1" applyFill="1"/>
    <xf numFmtId="0" fontId="33" fillId="5" borderId="0" xfId="0" applyFont="1" applyFill="1"/>
    <xf numFmtId="0" fontId="33" fillId="9" borderId="0" xfId="0" applyFont="1" applyFill="1"/>
    <xf numFmtId="0" fontId="33" fillId="11" borderId="0" xfId="0" applyFont="1" applyFill="1"/>
    <xf numFmtId="0" fontId="33" fillId="0" borderId="0" xfId="0" applyFont="1" applyProtection="1">
      <protection locked="0"/>
    </xf>
    <xf numFmtId="0" fontId="12" fillId="2" borderId="0" xfId="0" applyFont="1" applyFill="1" applyAlignment="1" applyProtection="1">
      <alignment horizontal="left" vertical="center" indent="1"/>
      <protection locked="0"/>
    </xf>
    <xf numFmtId="0" fontId="13" fillId="2" borderId="0" xfId="0" applyFont="1" applyFill="1" applyAlignment="1" applyProtection="1">
      <alignment horizontal="right" vertical="center" wrapText="1" indent="1"/>
      <protection locked="0"/>
    </xf>
    <xf numFmtId="0" fontId="14" fillId="3" borderId="0" xfId="0" applyFont="1" applyFill="1" applyAlignment="1" applyProtection="1">
      <alignment horizontal="left" vertical="center"/>
      <protection locked="0"/>
    </xf>
    <xf numFmtId="0" fontId="15" fillId="7" borderId="0" xfId="0" applyFont="1" applyFill="1" applyAlignment="1" applyProtection="1">
      <alignment horizontal="left" vertical="center"/>
      <protection locked="0"/>
    </xf>
    <xf numFmtId="0" fontId="5" fillId="2" borderId="0" xfId="0" applyFont="1" applyFill="1" applyAlignment="1" applyProtection="1">
      <alignment horizontal="left" vertical="center"/>
      <protection locked="0"/>
    </xf>
    <xf numFmtId="0" fontId="33" fillId="4" borderId="0" xfId="0" applyFont="1" applyFill="1" applyProtection="1">
      <protection locked="0"/>
    </xf>
    <xf numFmtId="0" fontId="21" fillId="4" borderId="0" xfId="0" applyFont="1" applyFill="1" applyAlignment="1" applyProtection="1">
      <alignment vertical="center"/>
      <protection locked="0"/>
    </xf>
    <xf numFmtId="165" fontId="22" fillId="4" borderId="2" xfId="0" applyNumberFormat="1" applyFont="1" applyFill="1" applyBorder="1" applyAlignment="1" applyProtection="1">
      <alignment horizontal="center" vertical="center"/>
      <protection locked="0"/>
    </xf>
    <xf numFmtId="0" fontId="23" fillId="2" borderId="0" xfId="0" applyFont="1" applyFill="1" applyAlignment="1" applyProtection="1">
      <alignment horizontal="left" vertical="center"/>
      <protection locked="0"/>
    </xf>
    <xf numFmtId="0" fontId="23" fillId="2" borderId="3" xfId="0" applyFont="1" applyFill="1" applyBorder="1" applyAlignment="1" applyProtection="1">
      <alignment horizontal="left" vertical="center"/>
      <protection locked="0"/>
    </xf>
    <xf numFmtId="165" fontId="24" fillId="2" borderId="2" xfId="0" applyNumberFormat="1" applyFont="1" applyFill="1" applyBorder="1" applyAlignment="1" applyProtection="1">
      <alignment horizontal="center" vertical="center"/>
      <protection locked="0"/>
    </xf>
    <xf numFmtId="0" fontId="33" fillId="2" borderId="0" xfId="0" applyFont="1" applyFill="1" applyProtection="1">
      <protection locked="0"/>
    </xf>
    <xf numFmtId="0" fontId="18" fillId="9" borderId="0" xfId="0" applyFont="1" applyFill="1" applyAlignment="1" applyProtection="1">
      <alignment horizontal="left" vertical="center" wrapText="1"/>
      <protection locked="0"/>
    </xf>
    <xf numFmtId="0" fontId="33" fillId="5" borderId="0" xfId="0" applyFont="1" applyFill="1" applyProtection="1">
      <protection locked="0"/>
    </xf>
    <xf numFmtId="0" fontId="7" fillId="5" borderId="0" xfId="0" applyFont="1" applyFill="1" applyAlignment="1" applyProtection="1">
      <alignment vertical="center" wrapText="1"/>
      <protection locked="0"/>
    </xf>
    <xf numFmtId="0" fontId="7" fillId="5" borderId="1" xfId="0" applyFont="1" applyFill="1" applyBorder="1" applyAlignment="1" applyProtection="1">
      <alignment horizontal="center" vertical="center"/>
      <protection locked="0"/>
    </xf>
    <xf numFmtId="0" fontId="17" fillId="5" borderId="0" xfId="0" applyFont="1" applyFill="1" applyAlignment="1" applyProtection="1">
      <alignment vertical="center" wrapText="1"/>
      <protection locked="0"/>
    </xf>
    <xf numFmtId="164" fontId="7" fillId="5" borderId="1" xfId="0" applyNumberFormat="1" applyFont="1" applyFill="1" applyBorder="1" applyAlignment="1" applyProtection="1">
      <alignment horizontal="center" vertical="center"/>
      <protection locked="0"/>
    </xf>
    <xf numFmtId="3" fontId="7" fillId="5" borderId="1" xfId="0" applyNumberFormat="1" applyFont="1" applyFill="1" applyBorder="1" applyAlignment="1" applyProtection="1">
      <alignment horizontal="center" vertical="center"/>
      <protection locked="0"/>
    </xf>
    <xf numFmtId="0" fontId="19" fillId="4" borderId="0" xfId="0" applyFont="1" applyFill="1" applyAlignment="1" applyProtection="1">
      <alignment vertical="center" wrapText="1"/>
      <protection locked="0"/>
    </xf>
    <xf numFmtId="3" fontId="19" fillId="4" borderId="1" xfId="0" applyNumberFormat="1" applyFont="1" applyFill="1" applyBorder="1" applyAlignment="1" applyProtection="1">
      <alignment horizontal="center" vertical="center"/>
      <protection locked="0"/>
    </xf>
    <xf numFmtId="0" fontId="17" fillId="4" borderId="0" xfId="0" applyFont="1" applyFill="1" applyAlignment="1" applyProtection="1">
      <alignment vertical="center" wrapText="1"/>
      <protection locked="0"/>
    </xf>
    <xf numFmtId="1" fontId="7" fillId="5" borderId="1" xfId="0" applyNumberFormat="1" applyFont="1" applyFill="1" applyBorder="1" applyAlignment="1" applyProtection="1">
      <alignment horizontal="center" vertical="center"/>
      <protection locked="0"/>
    </xf>
    <xf numFmtId="0" fontId="33" fillId="10" borderId="0" xfId="0" applyFont="1" applyFill="1" applyProtection="1">
      <protection locked="0"/>
    </xf>
    <xf numFmtId="0" fontId="25" fillId="10" borderId="0" xfId="0" applyFont="1" applyFill="1" applyAlignment="1" applyProtection="1">
      <alignment vertical="center"/>
      <protection locked="0"/>
    </xf>
    <xf numFmtId="165" fontId="26" fillId="10" borderId="2" xfId="0" applyNumberFormat="1" applyFont="1" applyFill="1" applyBorder="1" applyAlignment="1" applyProtection="1">
      <alignment horizontal="center" vertical="center"/>
      <protection locked="0"/>
    </xf>
    <xf numFmtId="0" fontId="34" fillId="13" borderId="0" xfId="0" applyFont="1" applyFill="1" applyAlignment="1" applyProtection="1">
      <alignment horizontal="left" vertical="center" wrapText="1"/>
      <protection locked="0"/>
    </xf>
    <xf numFmtId="0" fontId="27" fillId="9" borderId="1" xfId="0" applyFont="1" applyFill="1" applyBorder="1" applyAlignment="1" applyProtection="1">
      <alignment horizontal="center" vertical="center" wrapText="1"/>
      <protection locked="0"/>
    </xf>
    <xf numFmtId="0" fontId="33" fillId="9" borderId="0" xfId="0" applyFont="1" applyFill="1" applyProtection="1">
      <protection locked="0"/>
    </xf>
    <xf numFmtId="0" fontId="15" fillId="4" borderId="1" xfId="0" applyFont="1" applyFill="1" applyBorder="1" applyAlignment="1" applyProtection="1">
      <alignment horizontal="center" vertical="center"/>
      <protection locked="0"/>
    </xf>
    <xf numFmtId="164" fontId="15" fillId="4" borderId="1" xfId="0" applyNumberFormat="1" applyFont="1" applyFill="1" applyBorder="1" applyAlignment="1" applyProtection="1">
      <alignment horizontal="center" vertical="center"/>
      <protection locked="0"/>
    </xf>
    <xf numFmtId="3" fontId="15" fillId="4" borderId="1" xfId="0" applyNumberFormat="1" applyFont="1" applyFill="1" applyBorder="1" applyAlignment="1" applyProtection="1">
      <alignment horizontal="center" vertical="center"/>
      <protection locked="0"/>
    </xf>
    <xf numFmtId="1" fontId="15" fillId="4" borderId="1" xfId="0" applyNumberFormat="1" applyFont="1" applyFill="1" applyBorder="1" applyAlignment="1" applyProtection="1">
      <alignment horizontal="center" vertical="center"/>
      <protection locked="0"/>
    </xf>
    <xf numFmtId="0" fontId="15" fillId="5" borderId="1" xfId="0" applyFont="1" applyFill="1" applyBorder="1" applyAlignment="1" applyProtection="1">
      <alignment horizontal="center" vertical="center"/>
      <protection locked="0"/>
    </xf>
    <xf numFmtId="164" fontId="15" fillId="5" borderId="1" xfId="0" applyNumberFormat="1" applyFont="1" applyFill="1" applyBorder="1" applyAlignment="1" applyProtection="1">
      <alignment horizontal="center" vertical="center"/>
      <protection locked="0"/>
    </xf>
    <xf numFmtId="3" fontId="15" fillId="5" borderId="1" xfId="0" applyNumberFormat="1" applyFont="1" applyFill="1" applyBorder="1" applyAlignment="1" applyProtection="1">
      <alignment horizontal="center" vertical="center"/>
      <protection locked="0"/>
    </xf>
    <xf numFmtId="1" fontId="15" fillId="5" borderId="1" xfId="0" applyNumberFormat="1" applyFont="1" applyFill="1" applyBorder="1" applyAlignment="1" applyProtection="1">
      <alignment horizontal="center" vertical="center"/>
      <protection locked="0"/>
    </xf>
    <xf numFmtId="0" fontId="10" fillId="6" borderId="0" xfId="0" applyFont="1" applyFill="1" applyAlignment="1" applyProtection="1">
      <alignment vertical="center" wrapText="1"/>
      <protection locked="0"/>
    </xf>
    <xf numFmtId="0" fontId="11" fillId="2" borderId="0" xfId="0" applyFont="1" applyFill="1" applyAlignment="1" applyProtection="1">
      <alignment horizontal="center" vertical="center"/>
      <protection locked="0"/>
    </xf>
    <xf numFmtId="0" fontId="18" fillId="9" borderId="0" xfId="0" applyFont="1" applyFill="1" applyAlignment="1" applyProtection="1">
      <alignment horizontal="center" vertical="center" wrapText="1"/>
      <protection locked="0"/>
    </xf>
    <xf numFmtId="9" fontId="15" fillId="4" borderId="1" xfId="0" applyNumberFormat="1" applyFont="1" applyFill="1" applyBorder="1" applyAlignment="1" applyProtection="1">
      <alignment horizontal="center" vertical="center"/>
      <protection locked="0"/>
    </xf>
    <xf numFmtId="9" fontId="15" fillId="5" borderId="1" xfId="0" applyNumberFormat="1" applyFont="1" applyFill="1" applyBorder="1" applyAlignment="1" applyProtection="1">
      <alignment horizontal="center" vertical="center"/>
      <protection locked="0"/>
    </xf>
    <xf numFmtId="0" fontId="10" fillId="6" borderId="0" xfId="0" applyFont="1" applyFill="1" applyAlignment="1" applyProtection="1">
      <alignment horizontal="center" vertical="center" wrapText="1"/>
      <protection locked="0"/>
    </xf>
    <xf numFmtId="0" fontId="12" fillId="2" borderId="0" xfId="0" applyFont="1" applyFill="1" applyAlignment="1" applyProtection="1">
      <alignment horizontal="left" vertical="center" indent="1"/>
    </xf>
    <xf numFmtId="0" fontId="13" fillId="2" borderId="0" xfId="0" applyFont="1" applyFill="1" applyAlignment="1" applyProtection="1">
      <alignment horizontal="right" vertical="center" wrapText="1" indent="1"/>
    </xf>
    <xf numFmtId="0" fontId="14" fillId="3" borderId="0" xfId="0" applyFont="1" applyFill="1" applyAlignment="1" applyProtection="1">
      <alignment horizontal="left" vertical="center"/>
    </xf>
    <xf numFmtId="0" fontId="15" fillId="7" borderId="0" xfId="0" applyFont="1" applyFill="1" applyAlignment="1" applyProtection="1">
      <alignment horizontal="left" vertical="center"/>
    </xf>
    <xf numFmtId="0" fontId="33" fillId="0" borderId="0" xfId="0" applyFont="1" applyProtection="1"/>
    <xf numFmtId="0" fontId="5" fillId="2" borderId="0" xfId="0" applyFont="1" applyFill="1" applyAlignment="1" applyProtection="1">
      <alignment horizontal="left" vertical="center"/>
    </xf>
    <xf numFmtId="0" fontId="33" fillId="4" borderId="0" xfId="0" applyFont="1" applyFill="1" applyProtection="1"/>
    <xf numFmtId="0" fontId="21" fillId="4" borderId="0" xfId="0" applyFont="1" applyFill="1" applyAlignment="1" applyProtection="1">
      <alignment vertical="center"/>
    </xf>
    <xf numFmtId="165" fontId="22" fillId="4" borderId="2" xfId="0" applyNumberFormat="1" applyFont="1" applyFill="1" applyBorder="1" applyAlignment="1" applyProtection="1">
      <alignment horizontal="center" vertical="center"/>
    </xf>
    <xf numFmtId="0" fontId="23" fillId="2" borderId="0" xfId="0" applyFont="1" applyFill="1" applyAlignment="1" applyProtection="1">
      <alignment horizontal="left" vertical="center"/>
    </xf>
    <xf numFmtId="0" fontId="23" fillId="2" borderId="3" xfId="0" applyFont="1" applyFill="1" applyBorder="1" applyAlignment="1" applyProtection="1">
      <alignment horizontal="left" vertical="center"/>
    </xf>
    <xf numFmtId="165" fontId="24" fillId="2" borderId="2" xfId="0" applyNumberFormat="1" applyFont="1" applyFill="1" applyBorder="1" applyAlignment="1" applyProtection="1">
      <alignment horizontal="center" vertical="center"/>
    </xf>
    <xf numFmtId="0" fontId="33" fillId="2" borderId="0" xfId="0" applyFont="1" applyFill="1" applyProtection="1"/>
    <xf numFmtId="0" fontId="6" fillId="2" borderId="0" xfId="0" applyFont="1" applyFill="1" applyAlignment="1" applyProtection="1">
      <alignment horizontal="left" vertical="center" indent="1"/>
      <protection locked="0"/>
    </xf>
    <xf numFmtId="0" fontId="7" fillId="4" borderId="0" xfId="0" applyFont="1" applyFill="1" applyAlignment="1" applyProtection="1">
      <alignment horizontal="left" vertical="center" wrapText="1" indent="1"/>
      <protection locked="0"/>
    </xf>
    <xf numFmtId="0" fontId="7" fillId="5" borderId="0" xfId="0" applyFont="1" applyFill="1" applyAlignment="1" applyProtection="1">
      <alignment horizontal="left" vertical="center" wrapText="1" indent="1"/>
      <protection locked="0"/>
    </xf>
    <xf numFmtId="0" fontId="8" fillId="5" borderId="0" xfId="0" applyFont="1" applyFill="1" applyProtection="1">
      <protection locked="0"/>
    </xf>
    <xf numFmtId="0" fontId="9" fillId="5" borderId="0" xfId="0" applyFont="1" applyFill="1" applyAlignment="1" applyProtection="1">
      <alignment wrapText="1"/>
      <protection locked="0"/>
    </xf>
    <xf numFmtId="0" fontId="8" fillId="4" borderId="0" xfId="0" applyFont="1" applyFill="1" applyProtection="1">
      <protection locked="0"/>
    </xf>
    <xf numFmtId="0" fontId="9" fillId="4" borderId="0" xfId="0" applyFont="1" applyFill="1" applyAlignment="1" applyProtection="1">
      <alignment wrapText="1"/>
      <protection locked="0"/>
    </xf>
    <xf numFmtId="0" fontId="10" fillId="6" borderId="0" xfId="0" applyFont="1" applyFill="1" applyAlignment="1" applyProtection="1">
      <alignment horizontal="left" vertical="center" wrapText="1" indent="1"/>
      <protection locked="0"/>
    </xf>
    <xf numFmtId="0" fontId="1" fillId="2" borderId="0" xfId="0" applyFont="1" applyFill="1" applyAlignment="1" applyProtection="1">
      <alignment horizontal="center" vertical="center"/>
    </xf>
    <xf numFmtId="0" fontId="2" fillId="2" borderId="0" xfId="0" applyFont="1" applyFill="1" applyAlignment="1" applyProtection="1">
      <alignment horizontal="center" vertical="center"/>
    </xf>
    <xf numFmtId="0" fontId="3" fillId="0" borderId="0" xfId="0" applyFont="1" applyAlignment="1" applyProtection="1">
      <alignment horizontal="center" vertical="center" wrapText="1"/>
    </xf>
    <xf numFmtId="0" fontId="4" fillId="0" borderId="0" xfId="0" applyFont="1" applyAlignment="1" applyProtection="1">
      <alignment horizontal="center" vertical="center"/>
    </xf>
    <xf numFmtId="0" fontId="5" fillId="3" borderId="0" xfId="0" applyFont="1" applyFill="1" applyAlignment="1" applyProtection="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D0D0"/>
      <rgbColor rgb="FF808080"/>
      <rgbColor rgb="FF9999FF"/>
      <rgbColor rgb="FF993366"/>
      <rgbColor rgb="FFFFFDE7"/>
      <rgbColor rgb="FFDCEEFF"/>
      <rgbColor rgb="FF660066"/>
      <rgbColor rgb="FFFF8080"/>
      <rgbColor rgb="FF0066CC"/>
      <rgbColor rgb="FFC5CAE9"/>
      <rgbColor rgb="FF000080"/>
      <rgbColor rgb="FFFF00FF"/>
      <rgbColor rgb="FFFFFF00"/>
      <rgbColor rgb="FF00FFFF"/>
      <rgbColor rgb="FF800080"/>
      <rgbColor rgb="FF800000"/>
      <rgbColor rgb="FF008080"/>
      <rgbColor rgb="FF0000FF"/>
      <rgbColor rgb="FF00CCFF"/>
      <rgbColor rgb="FFE8F5E9"/>
      <rgbColor rgb="FFE8EAF6"/>
      <rgbColor rgb="FFFFF3E0"/>
      <rgbColor rgb="FFF5F5F5"/>
      <rgbColor rgb="FFFF99CC"/>
      <rgbColor rgb="FFCC99FF"/>
      <rgbColor rgb="FFFFEBEE"/>
      <rgbColor rgb="FF3366FF"/>
      <rgbColor rgb="FF33CCCC"/>
      <rgbColor rgb="FF99CC00"/>
      <rgbColor rgb="FFFFCC00"/>
      <rgbColor rgb="FFF9A825"/>
      <rgbColor rgb="FFE65100"/>
      <rgbColor rgb="FF666699"/>
      <rgbColor rgb="FF9E9E9E"/>
      <rgbColor rgb="FF1A237E"/>
      <rgbColor rgb="FF2E7D32"/>
      <rgbColor rgb="FF003300"/>
      <rgbColor rgb="FF333300"/>
      <rgbColor rgb="FFC62828"/>
      <rgbColor rgb="FF993366"/>
      <rgbColor rgb="FF333399"/>
      <rgbColor rgb="FF212121"/>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
  <sheetViews>
    <sheetView showGridLines="0" tabSelected="1" zoomScaleNormal="100" workbookViewId="0">
      <selection activeCell="A2" sqref="A2:D10"/>
    </sheetView>
  </sheetViews>
  <sheetFormatPr defaultColWidth="8.7109375" defaultRowHeight="15" x14ac:dyDescent="0.25"/>
  <cols>
    <col min="1" max="1" width="3" style="45" customWidth="1"/>
    <col min="2" max="2" width="70" style="45" customWidth="1"/>
    <col min="3" max="3" width="22" style="45" customWidth="1"/>
    <col min="4" max="4" width="15.5703125" style="45" customWidth="1"/>
    <col min="5" max="16384" width="8.7109375" style="45"/>
  </cols>
  <sheetData>
    <row r="1" spans="1:4" ht="7.5" customHeight="1" x14ac:dyDescent="0.25"/>
    <row r="2" spans="1:4" ht="45.75" customHeight="1" x14ac:dyDescent="0.25">
      <c r="A2" s="110" t="s">
        <v>0</v>
      </c>
      <c r="B2" s="110"/>
      <c r="C2" s="110"/>
      <c r="D2" s="110"/>
    </row>
    <row r="3" spans="1:4" ht="21.75" customHeight="1" x14ac:dyDescent="0.25">
      <c r="A3" s="111" t="s">
        <v>1</v>
      </c>
      <c r="B3" s="111"/>
      <c r="C3" s="111"/>
      <c r="D3" s="111"/>
    </row>
    <row r="4" spans="1:4" ht="9.75" customHeight="1" x14ac:dyDescent="0.25">
      <c r="A4" s="93"/>
      <c r="B4" s="93"/>
      <c r="C4" s="93"/>
      <c r="D4" s="93"/>
    </row>
    <row r="5" spans="1:4" x14ac:dyDescent="0.25">
      <c r="A5" s="93"/>
      <c r="B5" s="93"/>
      <c r="C5" s="93"/>
      <c r="D5" s="93"/>
    </row>
    <row r="6" spans="1:4" ht="31.5" customHeight="1" x14ac:dyDescent="0.25">
      <c r="A6" s="112" t="s">
        <v>2</v>
      </c>
      <c r="B6" s="112"/>
      <c r="C6" s="112"/>
      <c r="D6" s="112"/>
    </row>
    <row r="7" spans="1:4" ht="31.5" customHeight="1" x14ac:dyDescent="0.25">
      <c r="A7" s="112"/>
      <c r="B7" s="112"/>
      <c r="C7" s="112"/>
      <c r="D7" s="112"/>
    </row>
    <row r="8" spans="1:4" ht="21.75" customHeight="1" x14ac:dyDescent="0.25">
      <c r="A8" s="113" t="s">
        <v>3</v>
      </c>
      <c r="B8" s="113"/>
      <c r="C8" s="113"/>
      <c r="D8" s="113"/>
    </row>
    <row r="9" spans="1:4" ht="9.75" customHeight="1" x14ac:dyDescent="0.25">
      <c r="A9" s="93"/>
      <c r="B9" s="93"/>
      <c r="C9" s="93"/>
      <c r="D9" s="93"/>
    </row>
    <row r="10" spans="1:4" ht="30" customHeight="1" x14ac:dyDescent="0.25">
      <c r="A10" s="114" t="s">
        <v>4</v>
      </c>
      <c r="B10" s="114"/>
      <c r="C10" s="114"/>
      <c r="D10" s="114"/>
    </row>
    <row r="11" spans="1:4" ht="13.5" customHeight="1" x14ac:dyDescent="0.25"/>
    <row r="12" spans="1:4" ht="24" customHeight="1" x14ac:dyDescent="0.25">
      <c r="A12" s="102" t="s">
        <v>5</v>
      </c>
      <c r="B12" s="102"/>
      <c r="C12" s="102"/>
      <c r="D12" s="102"/>
    </row>
    <row r="13" spans="1:4" ht="31.5" customHeight="1" x14ac:dyDescent="0.25">
      <c r="A13" s="103" t="s">
        <v>6</v>
      </c>
      <c r="B13" s="103"/>
      <c r="C13" s="103"/>
      <c r="D13" s="103"/>
    </row>
    <row r="14" spans="1:4" ht="31.5" customHeight="1" x14ac:dyDescent="0.25">
      <c r="A14" s="104" t="s">
        <v>7</v>
      </c>
      <c r="B14" s="104"/>
      <c r="C14" s="104"/>
      <c r="D14" s="104"/>
    </row>
    <row r="15" spans="1:4" ht="31.5" customHeight="1" x14ac:dyDescent="0.25">
      <c r="A15" s="103" t="s">
        <v>8</v>
      </c>
      <c r="B15" s="103"/>
      <c r="C15" s="103"/>
      <c r="D15" s="103"/>
    </row>
    <row r="16" spans="1:4" ht="31.5" customHeight="1" x14ac:dyDescent="0.25">
      <c r="A16" s="104" t="s">
        <v>9</v>
      </c>
      <c r="B16" s="104"/>
      <c r="C16" s="104"/>
      <c r="D16" s="104"/>
    </row>
    <row r="17" spans="1:4" ht="31.5" customHeight="1" x14ac:dyDescent="0.25">
      <c r="A17" s="103" t="s">
        <v>10</v>
      </c>
      <c r="B17" s="103"/>
      <c r="C17" s="103"/>
      <c r="D17" s="103"/>
    </row>
    <row r="18" spans="1:4" ht="31.5" customHeight="1" x14ac:dyDescent="0.25">
      <c r="A18" s="104" t="s">
        <v>11</v>
      </c>
      <c r="B18" s="104"/>
      <c r="C18" s="104"/>
      <c r="D18" s="104"/>
    </row>
    <row r="20" spans="1:4" ht="24" customHeight="1" x14ac:dyDescent="0.25">
      <c r="A20" s="102" t="s">
        <v>12</v>
      </c>
      <c r="B20" s="102"/>
      <c r="C20" s="102"/>
      <c r="D20" s="102"/>
    </row>
    <row r="21" spans="1:4" ht="25.5" customHeight="1" x14ac:dyDescent="0.25">
      <c r="A21" s="105" t="s">
        <v>13</v>
      </c>
      <c r="B21" s="105" t="s">
        <v>14</v>
      </c>
      <c r="C21" s="106" t="s">
        <v>15</v>
      </c>
      <c r="D21" s="106"/>
    </row>
    <row r="22" spans="1:4" ht="25.5" customHeight="1" x14ac:dyDescent="0.25">
      <c r="A22" s="107" t="s">
        <v>13</v>
      </c>
      <c r="B22" s="107" t="s">
        <v>16</v>
      </c>
      <c r="C22" s="108" t="s">
        <v>17</v>
      </c>
      <c r="D22" s="108"/>
    </row>
    <row r="23" spans="1:4" ht="25.5" customHeight="1" x14ac:dyDescent="0.25">
      <c r="A23" s="105" t="s">
        <v>13</v>
      </c>
      <c r="B23" s="105" t="s">
        <v>18</v>
      </c>
      <c r="C23" s="106" t="s">
        <v>19</v>
      </c>
      <c r="D23" s="106"/>
    </row>
    <row r="24" spans="1:4" ht="25.5" customHeight="1" x14ac:dyDescent="0.25">
      <c r="A24" s="107" t="s">
        <v>13</v>
      </c>
      <c r="B24" s="107" t="s">
        <v>20</v>
      </c>
      <c r="C24" s="108" t="s">
        <v>21</v>
      </c>
      <c r="D24" s="108"/>
    </row>
    <row r="25" spans="1:4" ht="25.5" customHeight="1" x14ac:dyDescent="0.25">
      <c r="A25" s="105" t="s">
        <v>13</v>
      </c>
      <c r="B25" s="105" t="s">
        <v>22</v>
      </c>
      <c r="C25" s="106" t="s">
        <v>23</v>
      </c>
      <c r="D25" s="106"/>
    </row>
    <row r="27" spans="1:4" ht="33.75" customHeight="1" x14ac:dyDescent="0.25">
      <c r="A27" s="109" t="s">
        <v>24</v>
      </c>
      <c r="B27" s="109"/>
      <c r="C27" s="109"/>
      <c r="D27" s="109"/>
    </row>
    <row r="29" spans="1:4" ht="21.75" customHeight="1" x14ac:dyDescent="0.25">
      <c r="A29" s="84" t="s">
        <v>25</v>
      </c>
      <c r="B29" s="84"/>
      <c r="C29" s="84"/>
      <c r="D29" s="84"/>
    </row>
  </sheetData>
  <sheetProtection algorithmName="SHA-512" hashValue="qIRly32EKwHkT7yg2yAnjmVjfGoapTtALAZMlB/A+mVZheOyuvZ3QJRtjxBuBUJX40FxKxJ0gasgEU97fxoaeA==" saltValue="a2eHSb5H8RQIRaTHBBs2uQ==" spinCount="100000" sheet="1" objects="1" scenarios="1"/>
  <mergeCells count="20">
    <mergeCell ref="C23:D23"/>
    <mergeCell ref="C24:D24"/>
    <mergeCell ref="C25:D25"/>
    <mergeCell ref="A27:D27"/>
    <mergeCell ref="A29:D29"/>
    <mergeCell ref="A17:D17"/>
    <mergeCell ref="A18:D18"/>
    <mergeCell ref="A20:D20"/>
    <mergeCell ref="C21:D21"/>
    <mergeCell ref="C22:D22"/>
    <mergeCell ref="A12:D12"/>
    <mergeCell ref="A13:D13"/>
    <mergeCell ref="A14:D14"/>
    <mergeCell ref="A15:D15"/>
    <mergeCell ref="A16:D16"/>
    <mergeCell ref="A2:D2"/>
    <mergeCell ref="A3:D3"/>
    <mergeCell ref="A6:D7"/>
    <mergeCell ref="A8:D8"/>
    <mergeCell ref="A10:D10"/>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1"/>
  <sheetViews>
    <sheetView showGridLines="0" zoomScaleNormal="100" workbookViewId="0">
      <pane xSplit="1" ySplit="5" topLeftCell="B6" activePane="bottomRight" state="frozen"/>
      <selection pane="topRight" activeCell="B1" sqref="B1"/>
      <selection pane="bottomLeft" activeCell="A6" sqref="A6"/>
      <selection pane="bottomRight" activeCell="B27" sqref="B27"/>
    </sheetView>
  </sheetViews>
  <sheetFormatPr defaultColWidth="8.7109375" defaultRowHeight="15" x14ac:dyDescent="0.25"/>
  <cols>
    <col min="1" max="1" width="2" style="40" customWidth="1"/>
    <col min="2" max="2" width="55.5703125" style="40" customWidth="1"/>
    <col min="3" max="3" width="20" style="40" customWidth="1"/>
    <col min="4" max="4" width="42" style="40" customWidth="1"/>
    <col min="5" max="5" width="3" style="40" customWidth="1"/>
    <col min="6" max="16384" width="8.7109375" style="40"/>
  </cols>
  <sheetData>
    <row r="1" spans="1:4" ht="7.5" customHeight="1" x14ac:dyDescent="0.25"/>
    <row r="2" spans="1:4" ht="39.75" customHeight="1" x14ac:dyDescent="0.25">
      <c r="A2" s="2" t="s">
        <v>0</v>
      </c>
      <c r="B2" s="2"/>
      <c r="C2" s="1" t="s">
        <v>26</v>
      </c>
      <c r="D2" s="1"/>
    </row>
    <row r="3" spans="1:4" ht="21.75" customHeight="1" x14ac:dyDescent="0.25">
      <c r="A3" s="26" t="s">
        <v>27</v>
      </c>
      <c r="B3" s="26"/>
      <c r="C3" s="26"/>
      <c r="D3" s="26"/>
    </row>
    <row r="4" spans="1:4" ht="19.5" customHeight="1" x14ac:dyDescent="0.25">
      <c r="A4" s="27" t="s">
        <v>28</v>
      </c>
      <c r="B4" s="27"/>
      <c r="C4" s="27"/>
      <c r="D4" s="27"/>
    </row>
    <row r="6" spans="1:4" ht="21.75" customHeight="1" x14ac:dyDescent="0.25">
      <c r="A6" s="28" t="s">
        <v>29</v>
      </c>
      <c r="B6" s="28"/>
      <c r="C6" s="28"/>
      <c r="D6" s="28"/>
    </row>
    <row r="7" spans="1:4" ht="27.75" customHeight="1" x14ac:dyDescent="0.25">
      <c r="A7" s="41"/>
      <c r="B7" s="4" t="s">
        <v>30</v>
      </c>
      <c r="C7" s="5" t="s">
        <v>31</v>
      </c>
      <c r="D7" s="6" t="s">
        <v>32</v>
      </c>
    </row>
    <row r="8" spans="1:4" ht="19.5" customHeight="1" x14ac:dyDescent="0.25">
      <c r="A8" s="42"/>
      <c r="B8" s="7" t="s">
        <v>33</v>
      </c>
      <c r="C8" s="5"/>
      <c r="D8" s="8"/>
    </row>
    <row r="9" spans="1:4" ht="25.5" customHeight="1" x14ac:dyDescent="0.25">
      <c r="A9" s="41"/>
      <c r="B9" s="4" t="s">
        <v>34</v>
      </c>
      <c r="C9" s="5"/>
      <c r="D9" s="6"/>
    </row>
    <row r="10" spans="1:4" ht="30.75" customHeight="1" x14ac:dyDescent="0.25">
      <c r="A10" s="42"/>
      <c r="B10" s="7" t="s">
        <v>35</v>
      </c>
      <c r="C10" s="5" t="s">
        <v>36</v>
      </c>
      <c r="D10" s="8"/>
    </row>
    <row r="12" spans="1:4" ht="21.75" customHeight="1" x14ac:dyDescent="0.25">
      <c r="A12" s="28" t="s">
        <v>37</v>
      </c>
      <c r="B12" s="28"/>
      <c r="C12" s="28"/>
      <c r="D12" s="28"/>
    </row>
    <row r="13" spans="1:4" ht="27.75" customHeight="1" x14ac:dyDescent="0.25">
      <c r="A13" s="29" t="s">
        <v>38</v>
      </c>
      <c r="B13" s="29"/>
      <c r="C13" s="29"/>
      <c r="D13" s="29"/>
    </row>
    <row r="14" spans="1:4" ht="19.5" customHeight="1" x14ac:dyDescent="0.25">
      <c r="A14" s="41"/>
      <c r="B14" s="4" t="s">
        <v>39</v>
      </c>
      <c r="C14" s="9">
        <v>500000</v>
      </c>
      <c r="D14" s="6"/>
    </row>
    <row r="15" spans="1:4" ht="19.5" customHeight="1" x14ac:dyDescent="0.25">
      <c r="A15" s="42"/>
      <c r="B15" s="7" t="s">
        <v>40</v>
      </c>
      <c r="C15" s="9">
        <v>100000</v>
      </c>
      <c r="D15" s="8"/>
    </row>
    <row r="16" spans="1:4" ht="35.25" customHeight="1" x14ac:dyDescent="0.25">
      <c r="A16" s="41"/>
      <c r="B16" s="4" t="s">
        <v>41</v>
      </c>
      <c r="C16" s="9">
        <v>0</v>
      </c>
      <c r="D16" s="6"/>
    </row>
    <row r="17" spans="1:4" ht="19.5" customHeight="1" x14ac:dyDescent="0.25">
      <c r="A17" s="41"/>
      <c r="B17" s="10" t="s">
        <v>42</v>
      </c>
      <c r="C17" s="11">
        <f>MAX(0,C14-C15-C16)</f>
        <v>400000</v>
      </c>
      <c r="D17" s="6"/>
    </row>
    <row r="19" spans="1:4" ht="21.75" customHeight="1" x14ac:dyDescent="0.25">
      <c r="A19" s="28" t="s">
        <v>43</v>
      </c>
      <c r="B19" s="28"/>
      <c r="C19" s="28"/>
      <c r="D19" s="28"/>
    </row>
    <row r="20" spans="1:4" ht="35.25" customHeight="1" x14ac:dyDescent="0.25">
      <c r="A20" s="29" t="s">
        <v>44</v>
      </c>
      <c r="B20" s="29"/>
      <c r="C20" s="29"/>
      <c r="D20" s="29"/>
    </row>
    <row r="21" spans="1:4" ht="19.5" customHeight="1" x14ac:dyDescent="0.25">
      <c r="A21" s="41"/>
      <c r="B21" s="4" t="s">
        <v>45</v>
      </c>
      <c r="C21" s="5" t="s">
        <v>46</v>
      </c>
      <c r="D21" s="6"/>
    </row>
    <row r="22" spans="1:4" ht="27.75" customHeight="1" x14ac:dyDescent="0.25">
      <c r="A22" s="42"/>
      <c r="B22" s="7" t="s">
        <v>47</v>
      </c>
      <c r="C22" s="12">
        <v>46599</v>
      </c>
      <c r="D22" s="8" t="s">
        <v>48</v>
      </c>
    </row>
    <row r="23" spans="1:4" ht="27.75" customHeight="1" x14ac:dyDescent="0.25">
      <c r="A23" s="41"/>
      <c r="B23" s="4" t="s">
        <v>49</v>
      </c>
      <c r="C23" s="12">
        <v>46660</v>
      </c>
      <c r="D23" s="6" t="s">
        <v>50</v>
      </c>
    </row>
    <row r="25" spans="1:4" ht="27.75" customHeight="1" x14ac:dyDescent="0.25">
      <c r="A25" s="29" t="s">
        <v>51</v>
      </c>
      <c r="B25" s="29"/>
      <c r="C25" s="29"/>
      <c r="D25" s="29"/>
    </row>
    <row r="26" spans="1:4" ht="19.5" customHeight="1" x14ac:dyDescent="0.25">
      <c r="A26" s="42"/>
      <c r="B26" s="7" t="s">
        <v>52</v>
      </c>
      <c r="C26" s="12"/>
      <c r="D26" s="8"/>
    </row>
    <row r="27" spans="1:4" ht="27.75" customHeight="1" x14ac:dyDescent="0.25">
      <c r="A27" s="41"/>
      <c r="B27" s="4" t="s">
        <v>53</v>
      </c>
      <c r="C27" s="12"/>
      <c r="D27" s="6" t="s">
        <v>54</v>
      </c>
    </row>
    <row r="28" spans="1:4" ht="27.75" customHeight="1" x14ac:dyDescent="0.25">
      <c r="A28" s="42"/>
      <c r="B28" s="7" t="s">
        <v>55</v>
      </c>
      <c r="C28" s="12"/>
      <c r="D28" s="8" t="s">
        <v>56</v>
      </c>
    </row>
    <row r="29" spans="1:4" ht="27.75" customHeight="1" x14ac:dyDescent="0.25">
      <c r="A29" s="41"/>
      <c r="B29" s="4" t="s">
        <v>57</v>
      </c>
      <c r="C29" s="9">
        <v>0</v>
      </c>
      <c r="D29" s="6" t="s">
        <v>58</v>
      </c>
    </row>
    <row r="30" spans="1:4" ht="27.75" customHeight="1" x14ac:dyDescent="0.25">
      <c r="A30" s="42"/>
      <c r="B30" s="7" t="s">
        <v>59</v>
      </c>
      <c r="C30" s="9">
        <v>0</v>
      </c>
      <c r="D30" s="8" t="s">
        <v>60</v>
      </c>
    </row>
    <row r="32" spans="1:4" ht="21.75" customHeight="1" x14ac:dyDescent="0.25">
      <c r="A32" s="28" t="s">
        <v>61</v>
      </c>
      <c r="B32" s="28"/>
      <c r="C32" s="28"/>
      <c r="D32" s="28"/>
    </row>
    <row r="33" spans="1:4" ht="27.75" customHeight="1" x14ac:dyDescent="0.25">
      <c r="A33" s="41"/>
      <c r="B33" s="4" t="s">
        <v>62</v>
      </c>
      <c r="C33" s="5" t="s">
        <v>63</v>
      </c>
      <c r="D33" s="6" t="s">
        <v>64</v>
      </c>
    </row>
    <row r="34" spans="1:4" ht="27.75" customHeight="1" x14ac:dyDescent="0.25">
      <c r="A34" s="29" t="s">
        <v>65</v>
      </c>
      <c r="B34" s="29"/>
      <c r="C34" s="29"/>
      <c r="D34" s="29"/>
    </row>
    <row r="35" spans="1:4" ht="19.5" customHeight="1" x14ac:dyDescent="0.25">
      <c r="A35" s="41"/>
      <c r="B35" s="4" t="s">
        <v>66</v>
      </c>
      <c r="C35" s="9">
        <v>0</v>
      </c>
      <c r="D35" s="6"/>
    </row>
    <row r="36" spans="1:4" ht="19.5" customHeight="1" x14ac:dyDescent="0.25">
      <c r="A36" s="42"/>
      <c r="B36" s="7" t="s">
        <v>67</v>
      </c>
      <c r="C36" s="9">
        <v>0</v>
      </c>
      <c r="D36" s="8"/>
    </row>
    <row r="37" spans="1:4" ht="19.5" customHeight="1" x14ac:dyDescent="0.25">
      <c r="A37" s="41"/>
      <c r="B37" s="4" t="s">
        <v>68</v>
      </c>
      <c r="C37" s="9">
        <v>0</v>
      </c>
      <c r="D37" s="6"/>
    </row>
    <row r="38" spans="1:4" ht="27.75" customHeight="1" x14ac:dyDescent="0.25">
      <c r="A38" s="42"/>
      <c r="B38" s="7" t="s">
        <v>69</v>
      </c>
      <c r="C38" s="9">
        <v>0</v>
      </c>
      <c r="D38" s="8" t="s">
        <v>70</v>
      </c>
    </row>
    <row r="40" spans="1:4" ht="27.75" customHeight="1" x14ac:dyDescent="0.25">
      <c r="A40" s="29" t="s">
        <v>71</v>
      </c>
      <c r="B40" s="29"/>
      <c r="C40" s="29"/>
      <c r="D40" s="29"/>
    </row>
    <row r="41" spans="1:4" ht="19.5" customHeight="1" x14ac:dyDescent="0.25">
      <c r="A41" s="41"/>
      <c r="B41" s="4" t="s">
        <v>72</v>
      </c>
      <c r="C41" s="9">
        <v>0</v>
      </c>
      <c r="D41" s="6"/>
    </row>
    <row r="42" spans="1:4" ht="27.75" customHeight="1" x14ac:dyDescent="0.25">
      <c r="A42" s="42"/>
      <c r="B42" s="7" t="s">
        <v>73</v>
      </c>
      <c r="C42" s="12"/>
      <c r="D42" s="8" t="s">
        <v>74</v>
      </c>
    </row>
    <row r="43" spans="1:4" ht="19.5" customHeight="1" x14ac:dyDescent="0.25">
      <c r="A43" s="42"/>
      <c r="B43" s="7" t="s">
        <v>75</v>
      </c>
      <c r="C43" s="9">
        <v>0</v>
      </c>
      <c r="D43" s="8"/>
    </row>
    <row r="44" spans="1:4" ht="27.75" customHeight="1" x14ac:dyDescent="0.25">
      <c r="A44" s="41"/>
      <c r="B44" s="4" t="s">
        <v>76</v>
      </c>
      <c r="C44" s="12"/>
      <c r="D44" s="6" t="s">
        <v>74</v>
      </c>
    </row>
    <row r="45" spans="1:4" ht="19.5" customHeight="1" x14ac:dyDescent="0.25">
      <c r="A45" s="41"/>
      <c r="B45" s="4" t="s">
        <v>77</v>
      </c>
      <c r="C45" s="9">
        <v>0</v>
      </c>
      <c r="D45" s="6"/>
    </row>
    <row r="46" spans="1:4" ht="27.75" customHeight="1" x14ac:dyDescent="0.25">
      <c r="A46" s="42"/>
      <c r="B46" s="7" t="s">
        <v>78</v>
      </c>
      <c r="C46" s="12"/>
      <c r="D46" s="8" t="s">
        <v>74</v>
      </c>
    </row>
    <row r="47" spans="1:4" ht="19.5" customHeight="1" x14ac:dyDescent="0.25">
      <c r="A47" s="42"/>
      <c r="B47" s="7" t="s">
        <v>79</v>
      </c>
      <c r="C47" s="9">
        <v>0</v>
      </c>
      <c r="D47" s="8"/>
    </row>
    <row r="48" spans="1:4" ht="27.75" customHeight="1" x14ac:dyDescent="0.25">
      <c r="A48" s="41"/>
      <c r="B48" s="4" t="s">
        <v>80</v>
      </c>
      <c r="C48" s="12"/>
      <c r="D48" s="6" t="s">
        <v>74</v>
      </c>
    </row>
    <row r="49" spans="1:4" ht="19.5" customHeight="1" x14ac:dyDescent="0.25">
      <c r="A49" s="41"/>
      <c r="B49" s="4" t="s">
        <v>81</v>
      </c>
      <c r="C49" s="9">
        <v>0</v>
      </c>
      <c r="D49" s="6"/>
    </row>
    <row r="50" spans="1:4" ht="27.75" customHeight="1" x14ac:dyDescent="0.25">
      <c r="A50" s="42"/>
      <c r="B50" s="7" t="s">
        <v>82</v>
      </c>
      <c r="C50" s="12"/>
      <c r="D50" s="8" t="s">
        <v>74</v>
      </c>
    </row>
    <row r="51" spans="1:4" ht="19.5" customHeight="1" x14ac:dyDescent="0.25">
      <c r="A51" s="42"/>
      <c r="B51" s="7" t="s">
        <v>83</v>
      </c>
      <c r="C51" s="9">
        <v>0</v>
      </c>
      <c r="D51" s="8"/>
    </row>
    <row r="52" spans="1:4" ht="27.75" customHeight="1" x14ac:dyDescent="0.25">
      <c r="A52" s="41"/>
      <c r="B52" s="4" t="s">
        <v>84</v>
      </c>
      <c r="C52" s="12"/>
      <c r="D52" s="6" t="s">
        <v>85</v>
      </c>
    </row>
    <row r="53" spans="1:4" ht="19.5" customHeight="1" x14ac:dyDescent="0.25">
      <c r="A53" s="41"/>
      <c r="B53" s="4" t="s">
        <v>86</v>
      </c>
      <c r="C53" s="12">
        <v>46599</v>
      </c>
      <c r="D53" s="6"/>
    </row>
    <row r="55" spans="1:4" ht="21.75" customHeight="1" x14ac:dyDescent="0.25">
      <c r="A55" s="28" t="s">
        <v>87</v>
      </c>
      <c r="B55" s="28"/>
      <c r="C55" s="28"/>
      <c r="D55" s="28"/>
    </row>
    <row r="56" spans="1:4" ht="19.5" customHeight="1" x14ac:dyDescent="0.25">
      <c r="A56" s="41"/>
      <c r="B56" s="4" t="s">
        <v>88</v>
      </c>
      <c r="C56" s="9">
        <v>0</v>
      </c>
      <c r="D56" s="6"/>
    </row>
    <row r="57" spans="1:4" ht="19.5" customHeight="1" x14ac:dyDescent="0.25">
      <c r="A57" s="42"/>
      <c r="B57" s="7" t="s">
        <v>89</v>
      </c>
      <c r="C57" s="9">
        <v>0</v>
      </c>
      <c r="D57" s="8"/>
    </row>
    <row r="59" spans="1:4" ht="27.75" customHeight="1" x14ac:dyDescent="0.25">
      <c r="A59" s="30" t="s">
        <v>90</v>
      </c>
      <c r="B59" s="30"/>
      <c r="C59" s="30"/>
      <c r="D59" s="30"/>
    </row>
    <row r="61" spans="1:4" ht="21.75" customHeight="1" x14ac:dyDescent="0.25">
      <c r="A61" s="3" t="s">
        <v>25</v>
      </c>
      <c r="B61" s="3"/>
      <c r="C61" s="3"/>
      <c r="D61" s="3"/>
    </row>
  </sheetData>
  <mergeCells count="16">
    <mergeCell ref="A61:D61"/>
    <mergeCell ref="A32:D32"/>
    <mergeCell ref="A34:D34"/>
    <mergeCell ref="A40:D40"/>
    <mergeCell ref="A55:D55"/>
    <mergeCell ref="A59:D59"/>
    <mergeCell ref="A12:D12"/>
    <mergeCell ref="A13:D13"/>
    <mergeCell ref="A19:D19"/>
    <mergeCell ref="A20:D20"/>
    <mergeCell ref="A25:D25"/>
    <mergeCell ref="A2:B2"/>
    <mergeCell ref="C2:D2"/>
    <mergeCell ref="A3:D3"/>
    <mergeCell ref="A4:D4"/>
    <mergeCell ref="A6:D6"/>
  </mergeCells>
  <dataValidations count="3">
    <dataValidation type="list" sqref="C10" xr:uid="{00000000-0002-0000-0100-000000000000}">
      <formula1>"Normal,Presumptive (44AD/44ADA)"</formula1>
      <formula2>0</formula2>
    </dataValidation>
    <dataValidation type="list" sqref="C21" xr:uid="{00000000-0002-0000-0100-000001000000}">
      <formula1>"Late return,No return,Notice u/s 280 - late,Notice u/s 280 - no return"</formula1>
      <formula2>0</formula2>
    </dataValidation>
    <dataValidation type="list" sqref="C33" xr:uid="{00000000-0002-0000-0100-000002000000}">
      <formula1>"Yes,No"</formula1>
      <formula2>0</formula2>
    </dataValidation>
  </dataValidation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9"/>
  <sheetViews>
    <sheetView showGridLines="0" zoomScaleNormal="100" workbookViewId="0">
      <pane xSplit="1" ySplit="13" topLeftCell="B14" activePane="bottomRight" state="frozen"/>
      <selection pane="topRight" activeCell="B1" sqref="B1"/>
      <selection pane="bottomLeft" activeCell="A14" sqref="A14"/>
      <selection pane="bottomRight" activeCell="G54" sqref="G54"/>
    </sheetView>
  </sheetViews>
  <sheetFormatPr defaultColWidth="8.7109375" defaultRowHeight="15" x14ac:dyDescent="0.25"/>
  <cols>
    <col min="1" max="1" width="10.85546875" style="45" customWidth="1"/>
    <col min="2" max="2" width="56.7109375" style="45" customWidth="1"/>
    <col min="3" max="3" width="16" style="45" customWidth="1"/>
    <col min="4" max="4" width="15" style="45" customWidth="1"/>
    <col min="5" max="5" width="16" style="45" customWidth="1"/>
    <col min="6" max="6" width="15" style="45" customWidth="1"/>
    <col min="7" max="7" width="16.140625" style="45" customWidth="1"/>
    <col min="8" max="16384" width="8.7109375" style="45"/>
  </cols>
  <sheetData>
    <row r="1" spans="1:7" ht="7.5" customHeight="1" x14ac:dyDescent="0.25"/>
    <row r="2" spans="1:7" ht="39.75" customHeight="1" x14ac:dyDescent="0.25">
      <c r="A2" s="89" t="s">
        <v>0</v>
      </c>
      <c r="B2" s="89"/>
      <c r="C2" s="90" t="s">
        <v>91</v>
      </c>
      <c r="D2" s="90"/>
      <c r="E2" s="90"/>
      <c r="F2" s="90"/>
      <c r="G2" s="90"/>
    </row>
    <row r="3" spans="1:7" ht="21.75" customHeight="1" x14ac:dyDescent="0.25">
      <c r="A3" s="91" t="s">
        <v>92</v>
      </c>
      <c r="B3" s="91"/>
      <c r="C3" s="91"/>
      <c r="D3" s="91"/>
      <c r="E3" s="91"/>
      <c r="F3" s="91"/>
      <c r="G3" s="91"/>
    </row>
    <row r="4" spans="1:7" ht="19.5" customHeight="1" x14ac:dyDescent="0.25">
      <c r="A4" s="92" t="s">
        <v>93</v>
      </c>
      <c r="B4" s="92"/>
      <c r="C4" s="92"/>
      <c r="D4" s="92"/>
      <c r="E4" s="92"/>
      <c r="F4" s="92"/>
      <c r="G4" s="92"/>
    </row>
    <row r="5" spans="1:7" x14ac:dyDescent="0.25">
      <c r="A5" s="93"/>
      <c r="B5" s="93"/>
      <c r="C5" s="93"/>
      <c r="D5" s="93"/>
      <c r="E5" s="93"/>
      <c r="F5" s="93"/>
      <c r="G5" s="93"/>
    </row>
    <row r="6" spans="1:7" ht="21.75" customHeight="1" x14ac:dyDescent="0.25">
      <c r="A6" s="94" t="s">
        <v>94</v>
      </c>
      <c r="B6" s="94"/>
      <c r="C6" s="94"/>
      <c r="D6" s="94"/>
      <c r="E6" s="94"/>
      <c r="F6" s="94"/>
      <c r="G6" s="94"/>
    </row>
    <row r="7" spans="1:7" ht="24" customHeight="1" x14ac:dyDescent="0.25">
      <c r="A7" s="95"/>
      <c r="B7" s="96" t="s">
        <v>95</v>
      </c>
      <c r="C7" s="96"/>
      <c r="D7" s="97">
        <f>D23</f>
        <v>8000</v>
      </c>
      <c r="E7" s="97"/>
      <c r="F7" s="97"/>
      <c r="G7" s="95"/>
    </row>
    <row r="8" spans="1:7" ht="24" customHeight="1" x14ac:dyDescent="0.25">
      <c r="A8" s="95"/>
      <c r="B8" s="96" t="s">
        <v>96</v>
      </c>
      <c r="C8" s="96"/>
      <c r="D8" s="97">
        <f>D44</f>
        <v>16000</v>
      </c>
      <c r="E8" s="97"/>
      <c r="F8" s="97"/>
      <c r="G8" s="95"/>
    </row>
    <row r="9" spans="1:7" ht="24" customHeight="1" x14ac:dyDescent="0.25">
      <c r="A9" s="95"/>
      <c r="B9" s="96" t="s">
        <v>97</v>
      </c>
      <c r="C9" s="96"/>
      <c r="D9" s="97">
        <f>D56</f>
        <v>20200</v>
      </c>
      <c r="E9" s="97"/>
      <c r="F9" s="97"/>
      <c r="G9" s="95"/>
    </row>
    <row r="10" spans="1:7" x14ac:dyDescent="0.25">
      <c r="A10" s="93"/>
      <c r="B10" s="93"/>
      <c r="C10" s="93"/>
      <c r="D10" s="93"/>
      <c r="E10" s="93"/>
      <c r="F10" s="93"/>
      <c r="G10" s="93"/>
    </row>
    <row r="11" spans="1:7" ht="27.75" customHeight="1" x14ac:dyDescent="0.25">
      <c r="A11" s="98" t="s">
        <v>98</v>
      </c>
      <c r="B11" s="98"/>
      <c r="C11" s="99"/>
      <c r="D11" s="100">
        <f>ROUND(SUM(D23,D44,D56)/10,0)*10</f>
        <v>44200</v>
      </c>
      <c r="E11" s="100"/>
      <c r="F11" s="100"/>
      <c r="G11" s="101"/>
    </row>
    <row r="14" spans="1:7" ht="21.75" customHeight="1" x14ac:dyDescent="0.25">
      <c r="A14" s="50" t="s">
        <v>99</v>
      </c>
      <c r="B14" s="50"/>
      <c r="C14" s="50"/>
      <c r="D14" s="50"/>
      <c r="E14" s="50"/>
      <c r="F14" s="50"/>
      <c r="G14" s="50"/>
    </row>
    <row r="15" spans="1:7" ht="30" customHeight="1" x14ac:dyDescent="0.25">
      <c r="A15" s="85" t="s">
        <v>100</v>
      </c>
      <c r="B15" s="85"/>
      <c r="C15" s="85"/>
      <c r="D15" s="85"/>
      <c r="E15" s="85"/>
      <c r="F15" s="85"/>
      <c r="G15" s="85"/>
    </row>
    <row r="16" spans="1:7" ht="19.5" customHeight="1" x14ac:dyDescent="0.25">
      <c r="A16" s="59"/>
      <c r="B16" s="60" t="s">
        <v>101</v>
      </c>
      <c r="C16" s="61" t="str">
        <f>'📝 Input Sheet'!C21</f>
        <v>Late return</v>
      </c>
      <c r="D16" s="62"/>
      <c r="E16" s="62"/>
      <c r="F16" s="62"/>
      <c r="G16" s="59"/>
    </row>
    <row r="17" spans="1:7" ht="29.25" customHeight="1" x14ac:dyDescent="0.25">
      <c r="A17" s="59"/>
      <c r="B17" s="60" t="s">
        <v>102</v>
      </c>
      <c r="C17" s="63">
        <f>IF(OR('📝 Input Sheet'!C21="Late return",'📝 Input Sheet'!C21="No return"),'📝 Input Sheet'!C22,'📝 Input Sheet'!C27)</f>
        <v>46599</v>
      </c>
      <c r="D17" s="62"/>
      <c r="E17" s="62"/>
      <c r="F17" s="62"/>
      <c r="G17" s="59"/>
    </row>
    <row r="18" spans="1:7" ht="27.75" customHeight="1" x14ac:dyDescent="0.25">
      <c r="A18" s="59"/>
      <c r="B18" s="60" t="s">
        <v>103</v>
      </c>
      <c r="C18" s="63">
        <f>IF('📝 Input Sheet'!C21="Late return",'📝 Input Sheet'!C23,IF('📝 Input Sheet'!C21="No return",'📝 Input Sheet'!C53,IF('📝 Input Sheet'!C21="Notice u/s 280 - late",'📝 Input Sheet'!C28,'📝 Input Sheet'!C53)))</f>
        <v>46660</v>
      </c>
      <c r="D18" s="62"/>
      <c r="E18" s="62"/>
      <c r="F18" s="62"/>
      <c r="G18" s="59"/>
    </row>
    <row r="19" spans="1:7" ht="29.25" customHeight="1" x14ac:dyDescent="0.25">
      <c r="A19" s="59"/>
      <c r="B19" s="60" t="s">
        <v>104</v>
      </c>
      <c r="C19" s="64">
        <f>IF(OR('📝 Input Sheet'!C21="Late return",'📝 Input Sheet'!C21="No return"),MAX(0,'📝 Input Sheet'!C14-'📝 Input Sheet'!C15-'📝 Input Sheet'!C16-'📝 Input Sheet'!C38),MAX(0,'📝 Input Sheet'!C30-'📝 Input Sheet'!C29))</f>
        <v>400000</v>
      </c>
      <c r="D19" s="62"/>
      <c r="E19" s="62"/>
      <c r="F19" s="62"/>
      <c r="G19" s="59"/>
    </row>
    <row r="20" spans="1:7" ht="25.5" customHeight="1" x14ac:dyDescent="0.25">
      <c r="A20" s="51"/>
      <c r="B20" s="65" t="s">
        <v>105</v>
      </c>
      <c r="C20" s="66">
        <f>ROUNDDOWN(C19,-2)</f>
        <v>400000</v>
      </c>
      <c r="D20" s="67" t="s">
        <v>106</v>
      </c>
      <c r="E20" s="67"/>
      <c r="F20" s="67"/>
      <c r="G20" s="51"/>
    </row>
    <row r="21" spans="1:7" ht="19.5" customHeight="1" x14ac:dyDescent="0.25">
      <c r="A21" s="59"/>
      <c r="B21" s="60" t="s">
        <v>107</v>
      </c>
      <c r="C21" s="68">
        <f>IF(C18&lt;=C17,0,IF(DATEDIF(C17+1,C18,"m")=0,1,DATEDIF(C17+1,C18,"m")+IF(C18&gt;EDATE(C17+1,DATEDIF(C17+1,C18,"m")),1,0)))</f>
        <v>2</v>
      </c>
      <c r="D21" s="62"/>
      <c r="E21" s="62"/>
      <c r="F21" s="62"/>
      <c r="G21" s="59"/>
    </row>
    <row r="23" spans="1:7" ht="24" customHeight="1" x14ac:dyDescent="0.25">
      <c r="A23" s="69"/>
      <c r="B23" s="70" t="s">
        <v>108</v>
      </c>
      <c r="C23" s="70"/>
      <c r="D23" s="71">
        <f>MAX(0,C20*1%*C21-'📝 Input Sheet'!C56)</f>
        <v>8000</v>
      </c>
      <c r="E23" s="71"/>
      <c r="F23" s="71"/>
      <c r="G23" s="69"/>
    </row>
    <row r="25" spans="1:7" ht="21.75" customHeight="1" x14ac:dyDescent="0.25">
      <c r="A25" s="50" t="s">
        <v>109</v>
      </c>
      <c r="B25" s="50"/>
      <c r="C25" s="50"/>
      <c r="D25" s="50"/>
      <c r="E25" s="50"/>
      <c r="F25" s="50"/>
      <c r="G25" s="50"/>
    </row>
    <row r="26" spans="1:7" ht="30" customHeight="1" x14ac:dyDescent="0.25">
      <c r="A26" s="58" t="s">
        <v>110</v>
      </c>
      <c r="B26" s="58"/>
      <c r="C26" s="58"/>
      <c r="D26" s="58"/>
      <c r="E26" s="58"/>
      <c r="F26" s="58"/>
      <c r="G26" s="58"/>
    </row>
    <row r="27" spans="1:7" ht="19.5" customHeight="1" x14ac:dyDescent="0.25">
      <c r="A27" s="59"/>
      <c r="B27" s="60" t="s">
        <v>111</v>
      </c>
      <c r="C27" s="61" t="str">
        <f>'📝 Input Sheet'!C33</f>
        <v>Yes</v>
      </c>
      <c r="D27" s="62"/>
      <c r="E27" s="62"/>
      <c r="F27" s="62"/>
      <c r="G27" s="59"/>
    </row>
    <row r="28" spans="1:7" ht="25.5" customHeight="1" x14ac:dyDescent="0.25">
      <c r="A28" s="59"/>
      <c r="B28" s="60" t="s">
        <v>112</v>
      </c>
      <c r="C28" s="64">
        <f>'📝 Input Sheet'!C14-'📝 Input Sheet'!C15-'📝 Input Sheet'!C16</f>
        <v>400000</v>
      </c>
      <c r="D28" s="62" t="s">
        <v>113</v>
      </c>
      <c r="E28" s="62"/>
      <c r="F28" s="62"/>
      <c r="G28" s="59"/>
    </row>
    <row r="29" spans="1:7" ht="19.5" customHeight="1" x14ac:dyDescent="0.25">
      <c r="A29" s="59"/>
      <c r="B29" s="60" t="s">
        <v>114</v>
      </c>
      <c r="C29" s="64">
        <f>'📝 Input Sheet'!C38</f>
        <v>0</v>
      </c>
      <c r="D29" s="62"/>
      <c r="E29" s="62"/>
      <c r="F29" s="62"/>
      <c r="G29" s="59"/>
    </row>
    <row r="30" spans="1:7" ht="19.5" customHeight="1" x14ac:dyDescent="0.25">
      <c r="A30" s="59"/>
      <c r="B30" s="60" t="s">
        <v>115</v>
      </c>
      <c r="C30" s="64">
        <f>C28*90%</f>
        <v>360000</v>
      </c>
      <c r="D30" s="62"/>
      <c r="E30" s="62"/>
      <c r="F30" s="62"/>
      <c r="G30" s="59"/>
    </row>
    <row r="31" spans="1:7" ht="19.5" customHeight="1" x14ac:dyDescent="0.25">
      <c r="A31" s="51"/>
      <c r="B31" s="65" t="s">
        <v>116</v>
      </c>
      <c r="C31" s="66">
        <f>IF(C29&lt;C30,MAX(0,C28-C29),0)</f>
        <v>400000</v>
      </c>
      <c r="D31" s="67"/>
      <c r="E31" s="67"/>
      <c r="F31" s="67"/>
      <c r="G31" s="51"/>
    </row>
    <row r="33" spans="1:7" ht="30" customHeight="1" x14ac:dyDescent="0.25">
      <c r="A33" s="72" t="s">
        <v>117</v>
      </c>
      <c r="B33" s="72"/>
      <c r="C33" s="72"/>
      <c r="D33" s="72"/>
      <c r="E33" s="72"/>
      <c r="F33" s="72"/>
      <c r="G33" s="72"/>
    </row>
    <row r="34" spans="1:7" ht="27.75" customHeight="1" x14ac:dyDescent="0.25">
      <c r="A34" s="73" t="s">
        <v>118</v>
      </c>
      <c r="B34" s="73" t="s">
        <v>119</v>
      </c>
      <c r="C34" s="73" t="s">
        <v>120</v>
      </c>
      <c r="D34" s="73" t="s">
        <v>121</v>
      </c>
      <c r="E34" s="73" t="s">
        <v>122</v>
      </c>
      <c r="F34" s="73" t="s">
        <v>123</v>
      </c>
      <c r="G34" s="74"/>
    </row>
    <row r="35" spans="1:7" ht="18" customHeight="1" x14ac:dyDescent="0.25">
      <c r="A35" s="75" t="s">
        <v>124</v>
      </c>
      <c r="B35" s="76">
        <f>DATE(YEAR('📝 Input Sheet'!C53),4,1)</f>
        <v>46478</v>
      </c>
      <c r="C35" s="77">
        <v>0</v>
      </c>
      <c r="D35" s="77">
        <f>C31</f>
        <v>400000</v>
      </c>
      <c r="E35" s="78">
        <v>0</v>
      </c>
      <c r="F35" s="77">
        <v>0</v>
      </c>
      <c r="G35" s="51"/>
    </row>
    <row r="36" spans="1:7" ht="18" customHeight="1" x14ac:dyDescent="0.25">
      <c r="A36" s="79" t="s">
        <v>125</v>
      </c>
      <c r="B36" s="80" t="str">
        <f>IF('📝 Input Sheet'!C42="","",'📝 Input Sheet'!C42)</f>
        <v/>
      </c>
      <c r="C36" s="81">
        <f>IF(B36="",0,'📝 Input Sheet'!C41)</f>
        <v>0</v>
      </c>
      <c r="D36" s="81">
        <f t="shared" ref="D36:D41" si="0">IF(B36="",D35,MAX(0,D35-C36))</f>
        <v>400000</v>
      </c>
      <c r="E36" s="82">
        <f>IF(B36="",0,IF(B36&lt;=B35,0,(YEAR(B36)-YEAR(B35+1))*12+MONTH(B36)-MONTH(B35+1)+1))</f>
        <v>0</v>
      </c>
      <c r="F36" s="81">
        <f t="shared" ref="F36:F42" si="1">IF(B36="",0,ROUNDDOWN(MAX(0,D35),-2)*1%*E36)</f>
        <v>0</v>
      </c>
      <c r="G36" s="59"/>
    </row>
    <row r="37" spans="1:7" ht="18" customHeight="1" x14ac:dyDescent="0.25">
      <c r="A37" s="75" t="s">
        <v>126</v>
      </c>
      <c r="B37" s="76" t="str">
        <f>IF('📝 Input Sheet'!C44="","",'📝 Input Sheet'!C44)</f>
        <v/>
      </c>
      <c r="C37" s="77">
        <f>IF(B37="",0,'📝 Input Sheet'!C43)</f>
        <v>0</v>
      </c>
      <c r="D37" s="77">
        <f t="shared" si="0"/>
        <v>400000</v>
      </c>
      <c r="E37" s="78">
        <f>IF(B37="",0,IF(B37&lt;=(IF(B36="",B35,B36)),0,(YEAR(B37)-YEAR((IF(B36="",B35,B36))+1))*12+MONTH(B37)-MONTH((IF(B36="",B35,B36))+1)+1))</f>
        <v>0</v>
      </c>
      <c r="F37" s="77">
        <f t="shared" si="1"/>
        <v>0</v>
      </c>
      <c r="G37" s="51"/>
    </row>
    <row r="38" spans="1:7" ht="18" customHeight="1" x14ac:dyDescent="0.25">
      <c r="A38" s="79" t="s">
        <v>127</v>
      </c>
      <c r="B38" s="80" t="str">
        <f>IF('📝 Input Sheet'!C46="","",'📝 Input Sheet'!C46)</f>
        <v/>
      </c>
      <c r="C38" s="81">
        <f>IF(B38="",0,'📝 Input Sheet'!C45)</f>
        <v>0</v>
      </c>
      <c r="D38" s="81">
        <f t="shared" si="0"/>
        <v>400000</v>
      </c>
      <c r="E38" s="82">
        <f>IF(B38="",0,IF(B38&lt;=(IF(B37="",IF(B36="",B35,B36),B37)),0,(YEAR(B38)-YEAR((IF(B37="",IF(B36="",B35,B36),B37))+1))*12+MONTH(B38)-MONTH((IF(B37="",IF(B36="",B35,B36),B37))+1)+1))</f>
        <v>0</v>
      </c>
      <c r="F38" s="81">
        <f t="shared" si="1"/>
        <v>0</v>
      </c>
      <c r="G38" s="59"/>
    </row>
    <row r="39" spans="1:7" ht="18" customHeight="1" x14ac:dyDescent="0.25">
      <c r="A39" s="75" t="s">
        <v>128</v>
      </c>
      <c r="B39" s="76" t="str">
        <f>IF('📝 Input Sheet'!C48="","",'📝 Input Sheet'!C48)</f>
        <v/>
      </c>
      <c r="C39" s="77">
        <f>IF(B39="",0,'📝 Input Sheet'!C47)</f>
        <v>0</v>
      </c>
      <c r="D39" s="77">
        <f t="shared" si="0"/>
        <v>400000</v>
      </c>
      <c r="E39" s="78">
        <f>IF(B39="",0,IF(B39&lt;=(IF(B38="",IF(B37="",IF(B36="",B35,B36),B37),B38)),0,(YEAR(B39)-YEAR((IF(B38="",IF(B37="",IF(B36="",B35,B36),B37),B38))+1))*12+MONTH(B39)-MONTH((IF(B38="",IF(B37="",IF(B36="",B35,B36),B37),B38))+1)+1))</f>
        <v>0</v>
      </c>
      <c r="F39" s="77">
        <f t="shared" si="1"/>
        <v>0</v>
      </c>
      <c r="G39" s="51"/>
    </row>
    <row r="40" spans="1:7" ht="18" customHeight="1" x14ac:dyDescent="0.25">
      <c r="A40" s="79" t="s">
        <v>129</v>
      </c>
      <c r="B40" s="80" t="str">
        <f>IF('📝 Input Sheet'!C50="","",'📝 Input Sheet'!C50)</f>
        <v/>
      </c>
      <c r="C40" s="81">
        <f>IF(B40="",0,'📝 Input Sheet'!C49)</f>
        <v>0</v>
      </c>
      <c r="D40" s="81">
        <f t="shared" si="0"/>
        <v>400000</v>
      </c>
      <c r="E40" s="82">
        <f>IF(B40="",0,IF(B40&lt;=(IF(B39="",IF(B38="",IF(B37="",IF(B36="",B35,B36),B37),B38),B39)),0,(YEAR(B40)-YEAR((IF(B39="",IF(B38="",IF(B37="",IF(B36="",B35,B36),B37),B38),B39))+1))*12+MONTH(B40)-MONTH((IF(B39="",IF(B38="",IF(B37="",IF(B36="",B35,B36),B37),B38),B39))+1)+1))</f>
        <v>0</v>
      </c>
      <c r="F40" s="81">
        <f t="shared" si="1"/>
        <v>0</v>
      </c>
      <c r="G40" s="59"/>
    </row>
    <row r="41" spans="1:7" ht="18" customHeight="1" x14ac:dyDescent="0.25">
      <c r="A41" s="75" t="s">
        <v>130</v>
      </c>
      <c r="B41" s="76" t="str">
        <f>IF('📝 Input Sheet'!C52="","",'📝 Input Sheet'!C52)</f>
        <v/>
      </c>
      <c r="C41" s="77">
        <f>IF(B41="",0,'📝 Input Sheet'!C51)</f>
        <v>0</v>
      </c>
      <c r="D41" s="77">
        <f t="shared" si="0"/>
        <v>400000</v>
      </c>
      <c r="E41" s="78">
        <f>IF(B41="",0,IF(B41&lt;=(IF(B40="",IF(B39="",IF(B38="",IF(B37="",IF(B36="",B35,B36),B37),B38),B39),B40)),0,(YEAR(B41)-YEAR((IF(B40="",IF(B39="",IF(B38="",IF(B37="",IF(B36="",B35,B36),B37),B38),B39),B40))+1))*12+MONTH(B41)-MONTH((IF(B40="",IF(B39="",IF(B38="",IF(B37="",IF(B36="",B35,B36),B37),B38),B39),B40))+1)+1))</f>
        <v>0</v>
      </c>
      <c r="F41" s="77">
        <f t="shared" si="1"/>
        <v>0</v>
      </c>
      <c r="G41" s="51"/>
    </row>
    <row r="42" spans="1:7" ht="18" customHeight="1" x14ac:dyDescent="0.25">
      <c r="A42" s="75" t="s">
        <v>131</v>
      </c>
      <c r="B42" s="76">
        <f>'📝 Input Sheet'!C53</f>
        <v>46599</v>
      </c>
      <c r="C42" s="77">
        <v>0</v>
      </c>
      <c r="D42" s="77">
        <f>D41</f>
        <v>400000</v>
      </c>
      <c r="E42" s="78">
        <f>IF(B42="",0,IF(B42&lt;=(IF(B41="",IF(B40="",IF(B39="",IF(B38="",IF(B37="",IF(B36="",B35,B36),B37),B38),B39),B40),B41)),0,(YEAR(B42)-YEAR((IF(B41="",IF(B40="",IF(B39="",IF(B38="",IF(B37="",IF(B36="",B35,B36),B37),B38),B39),B40),B41))+1))*12+MONTH(B42)-MONTH((IF(B41="",IF(B40="",IF(B39="",IF(B38="",IF(B37="",IF(B36="",B35,B36),B37),B38),B39),B40),B41))+1)+1))</f>
        <v>4</v>
      </c>
      <c r="F42" s="77">
        <f t="shared" si="1"/>
        <v>16000</v>
      </c>
      <c r="G42" s="51"/>
    </row>
    <row r="44" spans="1:7" ht="24" customHeight="1" x14ac:dyDescent="0.25">
      <c r="A44" s="69"/>
      <c r="B44" s="70" t="s">
        <v>132</v>
      </c>
      <c r="C44" s="70"/>
      <c r="D44" s="71">
        <f>IF(C27="No",0,IF(C31=0,0,MAX(0,SUM(F35:F42)-'📝 Input Sheet'!C57)))</f>
        <v>16000</v>
      </c>
      <c r="E44" s="71"/>
      <c r="F44" s="71"/>
      <c r="G44" s="69"/>
    </row>
    <row r="46" spans="1:7" ht="21.75" customHeight="1" x14ac:dyDescent="0.25">
      <c r="A46" s="50" t="s">
        <v>133</v>
      </c>
      <c r="B46" s="50"/>
      <c r="C46" s="50"/>
      <c r="D46" s="50"/>
      <c r="E46" s="50"/>
      <c r="F46" s="50"/>
      <c r="G46" s="50"/>
    </row>
    <row r="47" spans="1:7" ht="30" customHeight="1" x14ac:dyDescent="0.25">
      <c r="A47" s="85" t="s">
        <v>134</v>
      </c>
      <c r="B47" s="85"/>
      <c r="C47" s="85"/>
      <c r="D47" s="85"/>
      <c r="E47" s="85"/>
      <c r="F47" s="85"/>
      <c r="G47" s="85"/>
    </row>
    <row r="48" spans="1:7" ht="29.25" customHeight="1" x14ac:dyDescent="0.25">
      <c r="A48" s="59"/>
      <c r="B48" s="60" t="s">
        <v>135</v>
      </c>
      <c r="C48" s="64">
        <f>'📝 Input Sheet'!C14-'📝 Input Sheet'!C15-'📝 Input Sheet'!C16</f>
        <v>400000</v>
      </c>
      <c r="D48" s="62"/>
      <c r="E48" s="62"/>
      <c r="F48" s="62"/>
      <c r="G48" s="59"/>
    </row>
    <row r="50" spans="1:7" ht="27.75" customHeight="1" x14ac:dyDescent="0.25">
      <c r="A50" s="73" t="s">
        <v>136</v>
      </c>
      <c r="B50" s="73" t="s">
        <v>137</v>
      </c>
      <c r="C50" s="73" t="s">
        <v>138</v>
      </c>
      <c r="D50" s="73" t="s">
        <v>139</v>
      </c>
      <c r="E50" s="73" t="s">
        <v>140</v>
      </c>
      <c r="F50" s="73" t="s">
        <v>141</v>
      </c>
      <c r="G50" s="73" t="s">
        <v>123</v>
      </c>
    </row>
    <row r="51" spans="1:7" ht="18" customHeight="1" x14ac:dyDescent="0.25">
      <c r="A51" s="75" t="s">
        <v>142</v>
      </c>
      <c r="B51" s="75" t="s">
        <v>143</v>
      </c>
      <c r="C51" s="86">
        <v>0.15</v>
      </c>
      <c r="D51" s="77">
        <f>'📝 Input Sheet'!C35</f>
        <v>0</v>
      </c>
      <c r="E51" s="77">
        <f>MAX(0,$C$48*C51-D51)</f>
        <v>60000</v>
      </c>
      <c r="F51" s="86">
        <v>0.03</v>
      </c>
      <c r="G51" s="77">
        <f>IF(D51&gt;=12%*$C$48,0,ROUNDDOWN(E51,-2)*3%)</f>
        <v>1800</v>
      </c>
    </row>
    <row r="52" spans="1:7" ht="18" customHeight="1" x14ac:dyDescent="0.25">
      <c r="A52" s="79" t="s">
        <v>144</v>
      </c>
      <c r="B52" s="79" t="s">
        <v>145</v>
      </c>
      <c r="C52" s="87">
        <v>0.45</v>
      </c>
      <c r="D52" s="81">
        <f>'📝 Input Sheet'!C36</f>
        <v>0</v>
      </c>
      <c r="E52" s="81">
        <f>MAX(0,$C$48*C52-D52)</f>
        <v>180000</v>
      </c>
      <c r="F52" s="87">
        <v>0.03</v>
      </c>
      <c r="G52" s="81">
        <f>IF(D52&gt;=36%*$C$48,0,ROUNDDOWN(E52,-2)*3%)</f>
        <v>5400</v>
      </c>
    </row>
    <row r="53" spans="1:7" ht="18" customHeight="1" x14ac:dyDescent="0.25">
      <c r="A53" s="75" t="s">
        <v>146</v>
      </c>
      <c r="B53" s="75" t="s">
        <v>147</v>
      </c>
      <c r="C53" s="86">
        <v>0.75</v>
      </c>
      <c r="D53" s="77">
        <f>'📝 Input Sheet'!C37</f>
        <v>0</v>
      </c>
      <c r="E53" s="77">
        <f>MAX(0,$C$48*C53-D53)</f>
        <v>300000</v>
      </c>
      <c r="F53" s="86">
        <v>0.03</v>
      </c>
      <c r="G53" s="77">
        <f>ROUNDDOWN(E53,-2)*3%</f>
        <v>9000</v>
      </c>
    </row>
    <row r="54" spans="1:7" ht="18" customHeight="1" x14ac:dyDescent="0.25">
      <c r="A54" s="79" t="s">
        <v>148</v>
      </c>
      <c r="B54" s="79" t="s">
        <v>149</v>
      </c>
      <c r="C54" s="87">
        <v>1</v>
      </c>
      <c r="D54" s="81">
        <f>'📝 Input Sheet'!C38</f>
        <v>0</v>
      </c>
      <c r="E54" s="81">
        <f>MAX(0,$C$48*C54-D54)</f>
        <v>400000</v>
      </c>
      <c r="F54" s="87">
        <v>0.01</v>
      </c>
      <c r="G54" s="81">
        <f>ROUNDDOWN(E54,-2)*1%</f>
        <v>4000</v>
      </c>
    </row>
    <row r="56" spans="1:7" ht="24" customHeight="1" x14ac:dyDescent="0.25">
      <c r="A56" s="69"/>
      <c r="B56" s="70" t="s">
        <v>150</v>
      </c>
      <c r="C56" s="70"/>
      <c r="D56" s="71">
        <f>IF('📝 Input Sheet'!C33="No",0,SUM(G51:G54))</f>
        <v>20200</v>
      </c>
      <c r="E56" s="71"/>
      <c r="F56" s="71"/>
      <c r="G56" s="69"/>
    </row>
    <row r="57" spans="1:7" ht="39.75" customHeight="1" x14ac:dyDescent="0.25">
      <c r="A57" s="88" t="s">
        <v>151</v>
      </c>
      <c r="B57" s="88"/>
      <c r="C57" s="88"/>
      <c r="D57" s="88"/>
      <c r="E57" s="88"/>
      <c r="F57" s="88"/>
      <c r="G57" s="88"/>
    </row>
    <row r="59" spans="1:7" ht="21.75" customHeight="1" x14ac:dyDescent="0.25">
      <c r="A59" s="84" t="s">
        <v>25</v>
      </c>
      <c r="B59" s="84"/>
      <c r="C59" s="84"/>
      <c r="D59" s="84"/>
      <c r="E59" s="84"/>
      <c r="F59" s="84"/>
      <c r="G59" s="84"/>
    </row>
  </sheetData>
  <sheetProtection algorithmName="SHA-512" hashValue="6D9oVLnJfNrm0vtzNZduCl8T8EiUdg3Nnk9ZbpvOfElAANaI91aRT00UBz8uOKU3GNzBgJq5H1cJP+XPdT+h/Q==" saltValue="d9PH+j7qh23ZGnCYy6cAaA==" spinCount="100000" sheet="1" objects="1" scenarios="1"/>
  <mergeCells count="40">
    <mergeCell ref="B56:C56"/>
    <mergeCell ref="D56:F56"/>
    <mergeCell ref="A57:G57"/>
    <mergeCell ref="A59:G59"/>
    <mergeCell ref="A11:C11"/>
    <mergeCell ref="B44:C44"/>
    <mergeCell ref="D44:F44"/>
    <mergeCell ref="A46:G46"/>
    <mergeCell ref="A47:G47"/>
    <mergeCell ref="D48:F48"/>
    <mergeCell ref="D28:F28"/>
    <mergeCell ref="D29:F29"/>
    <mergeCell ref="D30:F30"/>
    <mergeCell ref="D31:F31"/>
    <mergeCell ref="A33:G33"/>
    <mergeCell ref="B23:C23"/>
    <mergeCell ref="D23:F23"/>
    <mergeCell ref="A25:G25"/>
    <mergeCell ref="A26:G26"/>
    <mergeCell ref="D27:F27"/>
    <mergeCell ref="D17:F17"/>
    <mergeCell ref="D18:F18"/>
    <mergeCell ref="D19:F19"/>
    <mergeCell ref="D20:F20"/>
    <mergeCell ref="D21:F21"/>
    <mergeCell ref="D11:F11"/>
    <mergeCell ref="A14:G14"/>
    <mergeCell ref="A15:G15"/>
    <mergeCell ref="D16:F16"/>
    <mergeCell ref="B7:C7"/>
    <mergeCell ref="D7:F7"/>
    <mergeCell ref="B8:C8"/>
    <mergeCell ref="D8:F8"/>
    <mergeCell ref="B9:C9"/>
    <mergeCell ref="D9:F9"/>
    <mergeCell ref="A2:B2"/>
    <mergeCell ref="C2:G2"/>
    <mergeCell ref="A3:G3"/>
    <mergeCell ref="A4:G4"/>
    <mergeCell ref="A6:G6"/>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5"/>
  <sheetViews>
    <sheetView showGridLines="0" zoomScaleNormal="100" workbookViewId="0">
      <pane xSplit="1" ySplit="13" topLeftCell="B14" activePane="bottomRight" state="frozen"/>
      <selection pane="topRight" activeCell="B1" sqref="B1"/>
      <selection pane="bottomLeft" activeCell="A14" sqref="A14"/>
      <selection pane="bottomRight" activeCell="A2" sqref="A2:G11"/>
    </sheetView>
  </sheetViews>
  <sheetFormatPr defaultColWidth="8.7109375" defaultRowHeight="15" x14ac:dyDescent="0.25"/>
  <cols>
    <col min="1" max="1" width="14.28515625" style="45" customWidth="1"/>
    <col min="2" max="2" width="52.5703125" style="45" customWidth="1"/>
    <col min="3" max="3" width="16" style="45" customWidth="1"/>
    <col min="4" max="4" width="15" style="45" customWidth="1"/>
    <col min="5" max="5" width="16" style="45" customWidth="1"/>
    <col min="6" max="6" width="15" style="45" customWidth="1"/>
    <col min="7" max="7" width="3" style="45" customWidth="1"/>
    <col min="8" max="16384" width="8.7109375" style="45"/>
  </cols>
  <sheetData>
    <row r="1" spans="1:7" ht="7.5" customHeight="1" x14ac:dyDescent="0.25"/>
    <row r="2" spans="1:7" ht="39.75" customHeight="1" x14ac:dyDescent="0.25">
      <c r="A2" s="46" t="s">
        <v>0</v>
      </c>
      <c r="B2" s="46"/>
      <c r="C2" s="47" t="s">
        <v>152</v>
      </c>
      <c r="D2" s="47"/>
      <c r="E2" s="47"/>
      <c r="F2" s="47"/>
      <c r="G2" s="47"/>
    </row>
    <row r="3" spans="1:7" ht="21.75" customHeight="1" x14ac:dyDescent="0.25">
      <c r="A3" s="48" t="s">
        <v>153</v>
      </c>
      <c r="B3" s="48"/>
      <c r="C3" s="48"/>
      <c r="D3" s="48"/>
      <c r="E3" s="48"/>
      <c r="F3" s="48"/>
      <c r="G3" s="48"/>
    </row>
    <row r="4" spans="1:7" ht="19.5" customHeight="1" x14ac:dyDescent="0.25">
      <c r="A4" s="49" t="s">
        <v>93</v>
      </c>
      <c r="B4" s="49"/>
      <c r="C4" s="49"/>
      <c r="D4" s="49"/>
      <c r="E4" s="49"/>
      <c r="F4" s="49"/>
      <c r="G4" s="49"/>
    </row>
    <row r="6" spans="1:7" ht="21.75" customHeight="1" x14ac:dyDescent="0.25">
      <c r="A6" s="50" t="s">
        <v>94</v>
      </c>
      <c r="B6" s="50"/>
      <c r="C6" s="50"/>
      <c r="D6" s="50"/>
      <c r="E6" s="50"/>
      <c r="F6" s="50"/>
      <c r="G6" s="50"/>
    </row>
    <row r="7" spans="1:7" ht="24" customHeight="1" x14ac:dyDescent="0.25">
      <c r="A7" s="51"/>
      <c r="B7" s="52" t="s">
        <v>95</v>
      </c>
      <c r="C7" s="52"/>
      <c r="D7" s="53">
        <f>D23</f>
        <v>8000</v>
      </c>
      <c r="E7" s="53"/>
      <c r="F7" s="53"/>
      <c r="G7" s="51"/>
    </row>
    <row r="8" spans="1:7" ht="24" customHeight="1" x14ac:dyDescent="0.25">
      <c r="A8" s="51"/>
      <c r="B8" s="52" t="s">
        <v>96</v>
      </c>
      <c r="C8" s="52"/>
      <c r="D8" s="53">
        <f>D44</f>
        <v>16000</v>
      </c>
      <c r="E8" s="53"/>
      <c r="F8" s="53"/>
      <c r="G8" s="51"/>
    </row>
    <row r="9" spans="1:7" ht="24" customHeight="1" x14ac:dyDescent="0.25">
      <c r="A9" s="51"/>
      <c r="B9" s="52" t="s">
        <v>154</v>
      </c>
      <c r="C9" s="52"/>
      <c r="D9" s="53">
        <f>D52</f>
        <v>4000</v>
      </c>
      <c r="E9" s="53"/>
      <c r="F9" s="53"/>
      <c r="G9" s="51"/>
    </row>
    <row r="11" spans="1:7" ht="27.75" customHeight="1" x14ac:dyDescent="0.25">
      <c r="A11" s="54" t="s">
        <v>98</v>
      </c>
      <c r="B11" s="54"/>
      <c r="C11" s="55"/>
      <c r="D11" s="56">
        <f>ROUND(SUM(D23,D44,D52)/10,0)*10</f>
        <v>28000</v>
      </c>
      <c r="E11" s="56"/>
      <c r="F11" s="56"/>
      <c r="G11" s="57"/>
    </row>
    <row r="14" spans="1:7" ht="21.75" customHeight="1" x14ac:dyDescent="0.25">
      <c r="A14" s="50" t="s">
        <v>99</v>
      </c>
      <c r="B14" s="50"/>
      <c r="C14" s="50"/>
      <c r="D14" s="50"/>
      <c r="E14" s="50"/>
      <c r="F14" s="50"/>
      <c r="G14" s="50"/>
    </row>
    <row r="15" spans="1:7" ht="40.5" customHeight="1" x14ac:dyDescent="0.25">
      <c r="A15" s="58" t="s">
        <v>100</v>
      </c>
      <c r="B15" s="58"/>
      <c r="C15" s="58"/>
      <c r="D15" s="58"/>
      <c r="E15" s="58"/>
      <c r="F15" s="58"/>
      <c r="G15" s="58"/>
    </row>
    <row r="16" spans="1:7" ht="19.5" customHeight="1" x14ac:dyDescent="0.25">
      <c r="A16" s="59"/>
      <c r="B16" s="60" t="s">
        <v>101</v>
      </c>
      <c r="C16" s="61" t="str">
        <f>'📝 Input Sheet'!C21</f>
        <v>Late return</v>
      </c>
      <c r="D16" s="62"/>
      <c r="E16" s="62"/>
      <c r="F16" s="62"/>
      <c r="G16" s="59"/>
    </row>
    <row r="17" spans="1:7" ht="30.75" customHeight="1" x14ac:dyDescent="0.25">
      <c r="A17" s="59"/>
      <c r="B17" s="60" t="s">
        <v>102</v>
      </c>
      <c r="C17" s="63">
        <f>IF(OR('📝 Input Sheet'!C21="Late return",'📝 Input Sheet'!C21="No return"),'📝 Input Sheet'!C22,'📝 Input Sheet'!C27)</f>
        <v>46599</v>
      </c>
      <c r="D17" s="62"/>
      <c r="E17" s="62"/>
      <c r="F17" s="62"/>
      <c r="G17" s="59"/>
    </row>
    <row r="18" spans="1:7" ht="30.75" customHeight="1" x14ac:dyDescent="0.25">
      <c r="A18" s="59"/>
      <c r="B18" s="60" t="s">
        <v>103</v>
      </c>
      <c r="C18" s="63">
        <f>IF('📝 Input Sheet'!C21="Late return",'📝 Input Sheet'!C23,IF('📝 Input Sheet'!C21="No return",'📝 Input Sheet'!C53,IF('📝 Input Sheet'!C21="Notice u/s 280 - late",'📝 Input Sheet'!C28,'📝 Input Sheet'!C53)))</f>
        <v>46660</v>
      </c>
      <c r="D18" s="62"/>
      <c r="E18" s="62"/>
      <c r="F18" s="62"/>
      <c r="G18" s="59"/>
    </row>
    <row r="19" spans="1:7" ht="30.75" customHeight="1" x14ac:dyDescent="0.25">
      <c r="A19" s="59"/>
      <c r="B19" s="60" t="s">
        <v>104</v>
      </c>
      <c r="C19" s="64">
        <f>IF(OR('📝 Input Sheet'!C21="Late return",'📝 Input Sheet'!C21="No return"),MAX(0,'📝 Input Sheet'!C14-'📝 Input Sheet'!C15-'📝 Input Sheet'!C16-'📝 Input Sheet'!C38),MAX(0,'📝 Input Sheet'!C30-'📝 Input Sheet'!C29))</f>
        <v>400000</v>
      </c>
      <c r="D19" s="62"/>
      <c r="E19" s="62"/>
      <c r="F19" s="62"/>
      <c r="G19" s="59"/>
    </row>
    <row r="20" spans="1:7" ht="25.5" customHeight="1" x14ac:dyDescent="0.25">
      <c r="A20" s="51"/>
      <c r="B20" s="65" t="s">
        <v>105</v>
      </c>
      <c r="C20" s="66">
        <f>ROUNDDOWN(C19,-2)</f>
        <v>400000</v>
      </c>
      <c r="D20" s="67" t="s">
        <v>106</v>
      </c>
      <c r="E20" s="67"/>
      <c r="F20" s="67"/>
      <c r="G20" s="51"/>
    </row>
    <row r="21" spans="1:7" ht="19.5" customHeight="1" x14ac:dyDescent="0.25">
      <c r="A21" s="59"/>
      <c r="B21" s="60" t="s">
        <v>107</v>
      </c>
      <c r="C21" s="68">
        <f>IF(C18&lt;=C17,0,IF(DATEDIF(C17+1,C18,"m")=0,1,DATEDIF(C17+1,C18,"m")+IF(C18&gt;EDATE(C17+1,DATEDIF(C17+1,C18,"m")),1,0)))</f>
        <v>2</v>
      </c>
      <c r="D21" s="62"/>
      <c r="E21" s="62"/>
      <c r="F21" s="62"/>
      <c r="G21" s="59"/>
    </row>
    <row r="23" spans="1:7" ht="24" customHeight="1" x14ac:dyDescent="0.25">
      <c r="A23" s="69"/>
      <c r="B23" s="70" t="s">
        <v>108</v>
      </c>
      <c r="C23" s="70"/>
      <c r="D23" s="71">
        <f>MAX(0,C20*1%*C21-'📝 Input Sheet'!C56)</f>
        <v>8000</v>
      </c>
      <c r="E23" s="71"/>
      <c r="F23" s="71"/>
      <c r="G23" s="69"/>
    </row>
    <row r="25" spans="1:7" ht="21.75" customHeight="1" x14ac:dyDescent="0.25">
      <c r="A25" s="50" t="s">
        <v>109</v>
      </c>
      <c r="B25" s="50"/>
      <c r="C25" s="50"/>
      <c r="D25" s="50"/>
      <c r="E25" s="50"/>
      <c r="F25" s="50"/>
      <c r="G25" s="50"/>
    </row>
    <row r="26" spans="1:7" ht="30" customHeight="1" x14ac:dyDescent="0.25">
      <c r="A26" s="58" t="s">
        <v>110</v>
      </c>
      <c r="B26" s="58"/>
      <c r="C26" s="58"/>
      <c r="D26" s="58"/>
      <c r="E26" s="58"/>
      <c r="F26" s="58"/>
      <c r="G26" s="58"/>
    </row>
    <row r="27" spans="1:7" ht="19.5" customHeight="1" x14ac:dyDescent="0.25">
      <c r="A27" s="59"/>
      <c r="B27" s="60" t="s">
        <v>111</v>
      </c>
      <c r="C27" s="61" t="str">
        <f>'📝 Input Sheet'!C33</f>
        <v>Yes</v>
      </c>
      <c r="D27" s="62"/>
      <c r="E27" s="62"/>
      <c r="F27" s="62"/>
      <c r="G27" s="59"/>
    </row>
    <row r="28" spans="1:7" ht="25.5" customHeight="1" x14ac:dyDescent="0.25">
      <c r="A28" s="59"/>
      <c r="B28" s="60" t="s">
        <v>112</v>
      </c>
      <c r="C28" s="64">
        <f>'📝 Input Sheet'!C14-'📝 Input Sheet'!C15-'📝 Input Sheet'!C16</f>
        <v>400000</v>
      </c>
      <c r="D28" s="62" t="s">
        <v>113</v>
      </c>
      <c r="E28" s="62"/>
      <c r="F28" s="62"/>
      <c r="G28" s="59"/>
    </row>
    <row r="29" spans="1:7" ht="19.5" customHeight="1" x14ac:dyDescent="0.25">
      <c r="A29" s="59"/>
      <c r="B29" s="60" t="s">
        <v>114</v>
      </c>
      <c r="C29" s="64">
        <f>'📝 Input Sheet'!C38</f>
        <v>0</v>
      </c>
      <c r="D29" s="62"/>
      <c r="E29" s="62"/>
      <c r="F29" s="62"/>
      <c r="G29" s="59"/>
    </row>
    <row r="30" spans="1:7" ht="19.5" customHeight="1" x14ac:dyDescent="0.25">
      <c r="A30" s="59"/>
      <c r="B30" s="60" t="s">
        <v>115</v>
      </c>
      <c r="C30" s="64">
        <f>C28*90%</f>
        <v>360000</v>
      </c>
      <c r="D30" s="62"/>
      <c r="E30" s="62"/>
      <c r="F30" s="62"/>
      <c r="G30" s="59"/>
    </row>
    <row r="31" spans="1:7" ht="19.5" customHeight="1" x14ac:dyDescent="0.25">
      <c r="A31" s="51"/>
      <c r="B31" s="65" t="s">
        <v>116</v>
      </c>
      <c r="C31" s="66">
        <f>IF(C29&lt;C30,MAX(0,C28-C29),0)</f>
        <v>400000</v>
      </c>
      <c r="D31" s="67"/>
      <c r="E31" s="67"/>
      <c r="F31" s="67"/>
      <c r="G31" s="51"/>
    </row>
    <row r="33" spans="1:7" ht="30" customHeight="1" x14ac:dyDescent="0.25">
      <c r="A33" s="72" t="s">
        <v>117</v>
      </c>
      <c r="B33" s="72"/>
      <c r="C33" s="72"/>
      <c r="D33" s="72"/>
      <c r="E33" s="72"/>
      <c r="F33" s="72"/>
      <c r="G33" s="72"/>
    </row>
    <row r="34" spans="1:7" ht="27.75" customHeight="1" x14ac:dyDescent="0.25">
      <c r="A34" s="73" t="s">
        <v>118</v>
      </c>
      <c r="B34" s="73" t="s">
        <v>119</v>
      </c>
      <c r="C34" s="73" t="s">
        <v>120</v>
      </c>
      <c r="D34" s="73" t="s">
        <v>121</v>
      </c>
      <c r="E34" s="73" t="s">
        <v>122</v>
      </c>
      <c r="F34" s="73" t="s">
        <v>123</v>
      </c>
      <c r="G34" s="74"/>
    </row>
    <row r="35" spans="1:7" ht="18" customHeight="1" x14ac:dyDescent="0.25">
      <c r="A35" s="75" t="s">
        <v>124</v>
      </c>
      <c r="B35" s="76">
        <f>DATE(YEAR('📝 Input Sheet'!C53),4,1)</f>
        <v>46478</v>
      </c>
      <c r="C35" s="77">
        <v>0</v>
      </c>
      <c r="D35" s="77">
        <f>C31</f>
        <v>400000</v>
      </c>
      <c r="E35" s="78">
        <v>0</v>
      </c>
      <c r="F35" s="77">
        <v>0</v>
      </c>
      <c r="G35" s="51"/>
    </row>
    <row r="36" spans="1:7" ht="18" customHeight="1" x14ac:dyDescent="0.25">
      <c r="A36" s="79" t="s">
        <v>125</v>
      </c>
      <c r="B36" s="80" t="str">
        <f>IF('📝 Input Sheet'!C42="","",'📝 Input Sheet'!C42)</f>
        <v/>
      </c>
      <c r="C36" s="81">
        <f>IF(B36="",0,'📝 Input Sheet'!C41)</f>
        <v>0</v>
      </c>
      <c r="D36" s="81">
        <f t="shared" ref="D36:D41" si="0">IF(B36="",D35,MAX(0,D35-C36))</f>
        <v>400000</v>
      </c>
      <c r="E36" s="82">
        <f>IF(B36="",0,IF(B36&lt;=B35,0,(YEAR(B36)-YEAR(B35+1))*12+MONTH(B36)-MONTH(B35+1)+1))</f>
        <v>0</v>
      </c>
      <c r="F36" s="81">
        <f t="shared" ref="F36:F42" si="1">IF(B36="",0,ROUNDDOWN(MAX(0,D35),-2)*1%*E36)</f>
        <v>0</v>
      </c>
      <c r="G36" s="59"/>
    </row>
    <row r="37" spans="1:7" ht="18" customHeight="1" x14ac:dyDescent="0.25">
      <c r="A37" s="75" t="s">
        <v>126</v>
      </c>
      <c r="B37" s="76" t="str">
        <f>IF('📝 Input Sheet'!C44="","",'📝 Input Sheet'!C44)</f>
        <v/>
      </c>
      <c r="C37" s="77">
        <f>IF(B37="",0,'📝 Input Sheet'!C43)</f>
        <v>0</v>
      </c>
      <c r="D37" s="77">
        <f t="shared" si="0"/>
        <v>400000</v>
      </c>
      <c r="E37" s="78">
        <f>IF(B37="",0,IF(B37&lt;=(IF(B36="",B35,B36)),0,(YEAR(B37)-YEAR((IF(B36="",B35,B36))+1))*12+MONTH(B37)-MONTH((IF(B36="",B35,B36))+1)+1))</f>
        <v>0</v>
      </c>
      <c r="F37" s="77">
        <f t="shared" si="1"/>
        <v>0</v>
      </c>
      <c r="G37" s="51"/>
    </row>
    <row r="38" spans="1:7" ht="18" customHeight="1" x14ac:dyDescent="0.25">
      <c r="A38" s="79" t="s">
        <v>127</v>
      </c>
      <c r="B38" s="80" t="str">
        <f>IF('📝 Input Sheet'!C46="","",'📝 Input Sheet'!C46)</f>
        <v/>
      </c>
      <c r="C38" s="81">
        <f>IF(B38="",0,'📝 Input Sheet'!C45)</f>
        <v>0</v>
      </c>
      <c r="D38" s="81">
        <f t="shared" si="0"/>
        <v>400000</v>
      </c>
      <c r="E38" s="82">
        <f>IF(B38="",0,IF(B38&lt;=(IF(B37="",IF(B36="",B35,B36),B37)),0,(YEAR(B38)-YEAR((IF(B37="",IF(B36="",B35,B36),B37))+1))*12+MONTH(B38)-MONTH((IF(B37="",IF(B36="",B35,B36),B37))+1)+1))</f>
        <v>0</v>
      </c>
      <c r="F38" s="81">
        <f t="shared" si="1"/>
        <v>0</v>
      </c>
      <c r="G38" s="59"/>
    </row>
    <row r="39" spans="1:7" ht="18" customHeight="1" x14ac:dyDescent="0.25">
      <c r="A39" s="75" t="s">
        <v>128</v>
      </c>
      <c r="B39" s="76" t="str">
        <f>IF('📝 Input Sheet'!C48="","",'📝 Input Sheet'!C48)</f>
        <v/>
      </c>
      <c r="C39" s="77">
        <f>IF(B39="",0,'📝 Input Sheet'!C47)</f>
        <v>0</v>
      </c>
      <c r="D39" s="77">
        <f t="shared" si="0"/>
        <v>400000</v>
      </c>
      <c r="E39" s="78">
        <f>IF(B39="",0,IF(B39&lt;=(IF(B38="",IF(B37="",IF(B36="",B35,B36),B37),B38)),0,(YEAR(B39)-YEAR((IF(B38="",IF(B37="",IF(B36="",B35,B36),B37),B38))+1))*12+MONTH(B39)-MONTH((IF(B38="",IF(B37="",IF(B36="",B35,B36),B37),B38))+1)+1))</f>
        <v>0</v>
      </c>
      <c r="F39" s="77">
        <f t="shared" si="1"/>
        <v>0</v>
      </c>
      <c r="G39" s="51"/>
    </row>
    <row r="40" spans="1:7" ht="18" customHeight="1" x14ac:dyDescent="0.25">
      <c r="A40" s="79" t="s">
        <v>129</v>
      </c>
      <c r="B40" s="80" t="str">
        <f>IF('📝 Input Sheet'!C50="","",'📝 Input Sheet'!C50)</f>
        <v/>
      </c>
      <c r="C40" s="81">
        <f>IF(B40="",0,'📝 Input Sheet'!C49)</f>
        <v>0</v>
      </c>
      <c r="D40" s="81">
        <f t="shared" si="0"/>
        <v>400000</v>
      </c>
      <c r="E40" s="82">
        <f>IF(B40="",0,IF(B40&lt;=(IF(B39="",IF(B38="",IF(B37="",IF(B36="",B35,B36),B37),B38),B39)),0,(YEAR(B40)-YEAR((IF(B39="",IF(B38="",IF(B37="",IF(B36="",B35,B36),B37),B38),B39))+1))*12+MONTH(B40)-MONTH((IF(B39="",IF(B38="",IF(B37="",IF(B36="",B35,B36),B37),B38),B39))+1)+1))</f>
        <v>0</v>
      </c>
      <c r="F40" s="81">
        <f t="shared" si="1"/>
        <v>0</v>
      </c>
      <c r="G40" s="59"/>
    </row>
    <row r="41" spans="1:7" ht="18" customHeight="1" x14ac:dyDescent="0.25">
      <c r="A41" s="75" t="s">
        <v>130</v>
      </c>
      <c r="B41" s="76" t="str">
        <f>IF('📝 Input Sheet'!C52="","",'📝 Input Sheet'!C52)</f>
        <v/>
      </c>
      <c r="C41" s="77">
        <f>IF(B41="",0,'📝 Input Sheet'!C51)</f>
        <v>0</v>
      </c>
      <c r="D41" s="77">
        <f t="shared" si="0"/>
        <v>400000</v>
      </c>
      <c r="E41" s="78">
        <f>IF(B41="",0,IF(B41&lt;=(IF(B40="",IF(B39="",IF(B38="",IF(B37="",IF(B36="",B35,B36),B37),B38),B39),B40)),0,(YEAR(B41)-YEAR((IF(B40="",IF(B39="",IF(B38="",IF(B37="",IF(B36="",B35,B36),B37),B38),B39),B40))+1))*12+MONTH(B41)-MONTH((IF(B40="",IF(B39="",IF(B38="",IF(B37="",IF(B36="",B35,B36),B37),B38),B39),B40))+1)+1))</f>
        <v>0</v>
      </c>
      <c r="F41" s="77">
        <f t="shared" si="1"/>
        <v>0</v>
      </c>
      <c r="G41" s="51"/>
    </row>
    <row r="42" spans="1:7" ht="18" customHeight="1" x14ac:dyDescent="0.25">
      <c r="A42" s="75" t="s">
        <v>131</v>
      </c>
      <c r="B42" s="76">
        <f>'📝 Input Sheet'!C53</f>
        <v>46599</v>
      </c>
      <c r="C42" s="77">
        <v>0</v>
      </c>
      <c r="D42" s="77">
        <f>D41</f>
        <v>400000</v>
      </c>
      <c r="E42" s="78">
        <f>IF(B42="",0,IF(B42&lt;=(IF(B41="",IF(B40="",IF(B39="",IF(B38="",IF(B37="",IF(B36="",B35,B36),B37),B38),B39),B40),B41)),0,(YEAR(B42)-YEAR((IF(B41="",IF(B40="",IF(B39="",IF(B38="",IF(B37="",IF(B36="",B35,B36),B37),B38),B39),B40),B41))+1))*12+MONTH(B42)-MONTH((IF(B41="",IF(B40="",IF(B39="",IF(B38="",IF(B37="",IF(B36="",B35,B36),B37),B38),B39),B40),B41))+1)+1))</f>
        <v>4</v>
      </c>
      <c r="F42" s="77">
        <f t="shared" si="1"/>
        <v>16000</v>
      </c>
      <c r="G42" s="51"/>
    </row>
    <row r="44" spans="1:7" ht="24" customHeight="1" x14ac:dyDescent="0.25">
      <c r="A44" s="69"/>
      <c r="B44" s="70" t="s">
        <v>132</v>
      </c>
      <c r="C44" s="70"/>
      <c r="D44" s="71">
        <f>IF(C27="No",0,IF(C31=0,0,MAX(0,SUM(F35:F42)-'📝 Input Sheet'!C57)))</f>
        <v>16000</v>
      </c>
      <c r="E44" s="71"/>
      <c r="F44" s="71"/>
      <c r="G44" s="69"/>
    </row>
    <row r="46" spans="1:7" ht="21.75" customHeight="1" x14ac:dyDescent="0.25">
      <c r="A46" s="50" t="s">
        <v>155</v>
      </c>
      <c r="B46" s="50"/>
      <c r="C46" s="50"/>
      <c r="D46" s="50"/>
      <c r="E46" s="50"/>
      <c r="F46" s="50"/>
      <c r="G46" s="50"/>
    </row>
    <row r="47" spans="1:7" ht="39.75" customHeight="1" x14ac:dyDescent="0.25">
      <c r="A47" s="58" t="s">
        <v>156</v>
      </c>
      <c r="B47" s="58"/>
      <c r="C47" s="58"/>
      <c r="D47" s="58"/>
      <c r="E47" s="58"/>
      <c r="F47" s="58"/>
      <c r="G47" s="58"/>
    </row>
    <row r="48" spans="1:7" ht="31.5" customHeight="1" x14ac:dyDescent="0.25">
      <c r="A48" s="59"/>
      <c r="B48" s="60" t="s">
        <v>135</v>
      </c>
      <c r="C48" s="64">
        <f>'📝 Input Sheet'!C14-'📝 Input Sheet'!C15-'📝 Input Sheet'!C16</f>
        <v>400000</v>
      </c>
      <c r="D48" s="62"/>
      <c r="E48" s="62"/>
      <c r="F48" s="62"/>
      <c r="G48" s="59"/>
    </row>
    <row r="49" spans="1:7" ht="19.5" customHeight="1" x14ac:dyDescent="0.25">
      <c r="A49" s="59"/>
      <c r="B49" s="60" t="s">
        <v>157</v>
      </c>
      <c r="C49" s="64">
        <f>'📝 Input Sheet'!C38</f>
        <v>0</v>
      </c>
      <c r="D49" s="62"/>
      <c r="E49" s="62"/>
      <c r="F49" s="62"/>
      <c r="G49" s="59"/>
    </row>
    <row r="50" spans="1:7" ht="19.5" customHeight="1" x14ac:dyDescent="0.25">
      <c r="A50" s="51"/>
      <c r="B50" s="65" t="s">
        <v>158</v>
      </c>
      <c r="C50" s="66">
        <f>MAX(0,C48-C49)</f>
        <v>400000</v>
      </c>
      <c r="D50" s="67"/>
      <c r="E50" s="67"/>
      <c r="F50" s="67"/>
      <c r="G50" s="51"/>
    </row>
    <row r="52" spans="1:7" ht="24" customHeight="1" x14ac:dyDescent="0.25">
      <c r="A52" s="69"/>
      <c r="B52" s="70" t="s">
        <v>150</v>
      </c>
      <c r="C52" s="70"/>
      <c r="D52" s="71">
        <f>IF('📝 Input Sheet'!C33="No",0,ROUNDDOWN(C50,-2)*1%)</f>
        <v>4000</v>
      </c>
      <c r="E52" s="71"/>
      <c r="F52" s="71"/>
      <c r="G52" s="69"/>
    </row>
    <row r="53" spans="1:7" ht="39.75" customHeight="1" x14ac:dyDescent="0.25">
      <c r="A53" s="83" t="s">
        <v>159</v>
      </c>
      <c r="B53" s="83"/>
      <c r="C53" s="83"/>
      <c r="D53" s="83"/>
      <c r="E53" s="83"/>
      <c r="F53" s="83"/>
      <c r="G53" s="83"/>
    </row>
    <row r="55" spans="1:7" ht="21.75" customHeight="1" x14ac:dyDescent="0.25">
      <c r="A55" s="84" t="s">
        <v>25</v>
      </c>
      <c r="B55" s="84"/>
      <c r="C55" s="84"/>
      <c r="D55" s="84"/>
      <c r="E55" s="84"/>
      <c r="F55" s="84"/>
      <c r="G55" s="84"/>
    </row>
  </sheetData>
  <sheetProtection algorithmName="SHA-512" hashValue="kZ9o0Cfo4SRvzCWPTzKhhL5S1CpchIpRanN63LP3CAZWvwzvBp9Z13XjF+a/Feo5UuAAwG6v8s/wg6kf54+YFA==" saltValue="h19ZUz6ByEBBKTDU1AukSw==" spinCount="100000" sheet="1" objects="1" scenarios="1"/>
  <mergeCells count="42">
    <mergeCell ref="A55:G55"/>
    <mergeCell ref="A11:C11"/>
    <mergeCell ref="D49:F49"/>
    <mergeCell ref="D50:F50"/>
    <mergeCell ref="B52:C52"/>
    <mergeCell ref="D52:F52"/>
    <mergeCell ref="A53:G53"/>
    <mergeCell ref="B44:C44"/>
    <mergeCell ref="D44:F44"/>
    <mergeCell ref="A46:G46"/>
    <mergeCell ref="A47:G47"/>
    <mergeCell ref="D48:F48"/>
    <mergeCell ref="D28:F28"/>
    <mergeCell ref="D29:F29"/>
    <mergeCell ref="D30:F30"/>
    <mergeCell ref="D31:F31"/>
    <mergeCell ref="A33:G33"/>
    <mergeCell ref="B23:C23"/>
    <mergeCell ref="D23:F23"/>
    <mergeCell ref="A25:G25"/>
    <mergeCell ref="A26:G26"/>
    <mergeCell ref="D27:F27"/>
    <mergeCell ref="D17:F17"/>
    <mergeCell ref="D18:F18"/>
    <mergeCell ref="D19:F19"/>
    <mergeCell ref="D20:F20"/>
    <mergeCell ref="D21:F21"/>
    <mergeCell ref="D11:F11"/>
    <mergeCell ref="A14:G14"/>
    <mergeCell ref="A15:G15"/>
    <mergeCell ref="D16:F16"/>
    <mergeCell ref="B7:C7"/>
    <mergeCell ref="D7:F7"/>
    <mergeCell ref="B8:C8"/>
    <mergeCell ref="D8:F8"/>
    <mergeCell ref="B9:C9"/>
    <mergeCell ref="D9:F9"/>
    <mergeCell ref="A2:B2"/>
    <mergeCell ref="C2:G2"/>
    <mergeCell ref="A3:G3"/>
    <mergeCell ref="A4:G4"/>
    <mergeCell ref="A6:G6"/>
  </mergeCell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8"/>
  <sheetViews>
    <sheetView showGridLines="0" zoomScaleNormal="100" workbookViewId="0">
      <pane xSplit="1" ySplit="4" topLeftCell="B5" activePane="bottomRight" state="frozen"/>
      <selection pane="topRight" activeCell="B1" sqref="B1"/>
      <selection pane="bottomLeft" activeCell="A5" sqref="A5"/>
      <selection pane="bottomRight" activeCell="E7" sqref="E7"/>
    </sheetView>
  </sheetViews>
  <sheetFormatPr defaultColWidth="8.7109375" defaultRowHeight="15" x14ac:dyDescent="0.25"/>
  <cols>
    <col min="1" max="1" width="0.5703125" style="40" customWidth="1"/>
    <col min="2" max="2" width="24" style="40" customWidth="1"/>
    <col min="3" max="3" width="34" style="40" customWidth="1"/>
    <col min="4" max="4" width="18" style="40" customWidth="1"/>
    <col min="5" max="5" width="42" style="40" customWidth="1"/>
    <col min="6" max="6" width="19.42578125" style="40" customWidth="1"/>
    <col min="7" max="16384" width="8.7109375" style="40"/>
  </cols>
  <sheetData>
    <row r="1" spans="1:6" ht="30" customHeight="1" x14ac:dyDescent="0.25">
      <c r="A1" s="32" t="s">
        <v>160</v>
      </c>
      <c r="B1" s="32"/>
      <c r="C1" s="32"/>
      <c r="D1" s="32"/>
      <c r="E1" s="32"/>
      <c r="F1" s="32"/>
    </row>
    <row r="2" spans="1:6" ht="21.75" customHeight="1" x14ac:dyDescent="0.25">
      <c r="A2" s="33" t="s">
        <v>161</v>
      </c>
      <c r="B2" s="33"/>
      <c r="C2" s="33"/>
      <c r="D2" s="33"/>
      <c r="E2" s="33"/>
      <c r="F2" s="33"/>
    </row>
    <row r="4" spans="1:6" ht="19.5" customHeight="1" x14ac:dyDescent="0.25">
      <c r="A4" s="34" t="s">
        <v>162</v>
      </c>
      <c r="B4" s="34"/>
      <c r="C4" s="34"/>
      <c r="D4" s="34"/>
      <c r="E4" s="34"/>
      <c r="F4" s="34"/>
    </row>
    <row r="5" spans="1:6" ht="18" customHeight="1" x14ac:dyDescent="0.25">
      <c r="A5" s="43"/>
      <c r="B5" s="14" t="s">
        <v>163</v>
      </c>
      <c r="C5" s="14" t="s">
        <v>164</v>
      </c>
      <c r="D5" s="14" t="s">
        <v>165</v>
      </c>
      <c r="E5" s="14" t="s">
        <v>166</v>
      </c>
      <c r="F5" s="43"/>
    </row>
    <row r="6" spans="1:6" ht="31.5" customHeight="1" x14ac:dyDescent="0.25">
      <c r="A6" s="41"/>
      <c r="B6" s="15" t="s">
        <v>167</v>
      </c>
      <c r="C6" s="16" t="s">
        <v>168</v>
      </c>
      <c r="D6" s="17" t="s">
        <v>169</v>
      </c>
      <c r="E6" s="16" t="s">
        <v>170</v>
      </c>
      <c r="F6" s="41"/>
    </row>
    <row r="7" spans="1:6" ht="31.5" customHeight="1" x14ac:dyDescent="0.25">
      <c r="A7" s="42"/>
      <c r="B7" s="18" t="s">
        <v>171</v>
      </c>
      <c r="C7" s="19" t="s">
        <v>172</v>
      </c>
      <c r="D7" s="20" t="s">
        <v>173</v>
      </c>
      <c r="E7" s="19" t="s">
        <v>174</v>
      </c>
      <c r="F7" s="42"/>
    </row>
    <row r="8" spans="1:6" ht="31.5" customHeight="1" x14ac:dyDescent="0.25">
      <c r="A8" s="41"/>
      <c r="B8" s="15" t="s">
        <v>175</v>
      </c>
      <c r="C8" s="16" t="s">
        <v>176</v>
      </c>
      <c r="D8" s="17" t="s">
        <v>177</v>
      </c>
      <c r="E8" s="16" t="s">
        <v>178</v>
      </c>
      <c r="F8" s="41"/>
    </row>
    <row r="10" spans="1:6" ht="19.5" customHeight="1" x14ac:dyDescent="0.25">
      <c r="A10" s="34" t="s">
        <v>179</v>
      </c>
      <c r="B10" s="34"/>
      <c r="C10" s="34"/>
      <c r="D10" s="34"/>
      <c r="E10" s="34"/>
      <c r="F10" s="34"/>
    </row>
    <row r="11" spans="1:6" ht="18" customHeight="1" x14ac:dyDescent="0.25">
      <c r="A11" s="43"/>
      <c r="B11" s="14" t="s">
        <v>136</v>
      </c>
      <c r="C11" s="14" t="s">
        <v>137</v>
      </c>
      <c r="D11" s="14" t="s">
        <v>180</v>
      </c>
      <c r="E11" s="14" t="s">
        <v>181</v>
      </c>
      <c r="F11" s="14" t="s">
        <v>182</v>
      </c>
    </row>
    <row r="12" spans="1:6" ht="30" customHeight="1" x14ac:dyDescent="0.25">
      <c r="A12" s="44"/>
      <c r="B12" s="21" t="s">
        <v>142</v>
      </c>
      <c r="C12" s="21" t="s">
        <v>183</v>
      </c>
      <c r="D12" s="21" t="s">
        <v>184</v>
      </c>
      <c r="E12" s="21" t="s">
        <v>185</v>
      </c>
      <c r="F12" s="22" t="s">
        <v>186</v>
      </c>
    </row>
    <row r="13" spans="1:6" ht="30" customHeight="1" x14ac:dyDescent="0.25">
      <c r="A13" s="42"/>
      <c r="B13" s="13" t="s">
        <v>144</v>
      </c>
      <c r="C13" s="13" t="s">
        <v>187</v>
      </c>
      <c r="D13" s="13" t="s">
        <v>188</v>
      </c>
      <c r="E13" s="13" t="s">
        <v>185</v>
      </c>
      <c r="F13" s="23" t="s">
        <v>189</v>
      </c>
    </row>
    <row r="14" spans="1:6" ht="30" customHeight="1" x14ac:dyDescent="0.25">
      <c r="A14" s="44"/>
      <c r="B14" s="21" t="s">
        <v>146</v>
      </c>
      <c r="C14" s="21" t="s">
        <v>190</v>
      </c>
      <c r="D14" s="21" t="s">
        <v>191</v>
      </c>
      <c r="E14" s="21" t="s">
        <v>185</v>
      </c>
      <c r="F14" s="22" t="s">
        <v>192</v>
      </c>
    </row>
    <row r="15" spans="1:6" ht="30" customHeight="1" x14ac:dyDescent="0.25">
      <c r="A15" s="42"/>
      <c r="B15" s="13" t="s">
        <v>148</v>
      </c>
      <c r="C15" s="13" t="s">
        <v>193</v>
      </c>
      <c r="D15" s="13" t="s">
        <v>194</v>
      </c>
      <c r="E15" s="13" t="s">
        <v>195</v>
      </c>
      <c r="F15" s="23" t="s">
        <v>196</v>
      </c>
    </row>
    <row r="17" spans="1:6" ht="19.5" customHeight="1" x14ac:dyDescent="0.25">
      <c r="A17" s="34" t="s">
        <v>197</v>
      </c>
      <c r="B17" s="34"/>
      <c r="C17" s="34"/>
      <c r="D17" s="34"/>
      <c r="E17" s="34"/>
      <c r="F17" s="34"/>
    </row>
    <row r="18" spans="1:6" ht="31.5" customHeight="1" x14ac:dyDescent="0.25">
      <c r="A18" s="35" t="s">
        <v>198</v>
      </c>
      <c r="B18" s="35"/>
      <c r="C18" s="35"/>
      <c r="D18" s="35"/>
      <c r="E18" s="35"/>
      <c r="F18" s="35"/>
    </row>
    <row r="19" spans="1:6" ht="31.5" customHeight="1" x14ac:dyDescent="0.25">
      <c r="A19" s="36" t="s">
        <v>199</v>
      </c>
      <c r="B19" s="36"/>
      <c r="C19" s="36"/>
      <c r="D19" s="36"/>
      <c r="E19" s="36"/>
      <c r="F19" s="36"/>
    </row>
    <row r="20" spans="1:6" ht="31.5" customHeight="1" x14ac:dyDescent="0.25">
      <c r="A20" s="35" t="s">
        <v>200</v>
      </c>
      <c r="B20" s="35"/>
      <c r="C20" s="35"/>
      <c r="D20" s="35"/>
      <c r="E20" s="35"/>
      <c r="F20" s="35"/>
    </row>
    <row r="21" spans="1:6" ht="31.5" customHeight="1" x14ac:dyDescent="0.25">
      <c r="A21" s="36" t="s">
        <v>201</v>
      </c>
      <c r="B21" s="36"/>
      <c r="C21" s="36"/>
      <c r="D21" s="36"/>
      <c r="E21" s="36"/>
      <c r="F21" s="36"/>
    </row>
    <row r="22" spans="1:6" ht="31.5" customHeight="1" x14ac:dyDescent="0.25">
      <c r="A22" s="35" t="s">
        <v>202</v>
      </c>
      <c r="B22" s="35"/>
      <c r="C22" s="35"/>
      <c r="D22" s="35"/>
      <c r="E22" s="35"/>
      <c r="F22" s="35"/>
    </row>
    <row r="23" spans="1:6" ht="31.5" customHeight="1" x14ac:dyDescent="0.25">
      <c r="A23" s="36" t="s">
        <v>203</v>
      </c>
      <c r="B23" s="36"/>
      <c r="C23" s="36"/>
      <c r="D23" s="36"/>
      <c r="E23" s="36"/>
      <c r="F23" s="36"/>
    </row>
    <row r="25" spans="1:6" ht="19.5" customHeight="1" x14ac:dyDescent="0.25">
      <c r="A25" s="34" t="s">
        <v>204</v>
      </c>
      <c r="B25" s="34"/>
      <c r="C25" s="34"/>
      <c r="D25" s="34"/>
      <c r="E25" s="34"/>
      <c r="F25" s="34"/>
    </row>
    <row r="26" spans="1:6" ht="36" customHeight="1" x14ac:dyDescent="0.25">
      <c r="A26" s="37" t="s">
        <v>205</v>
      </c>
      <c r="B26" s="37"/>
      <c r="C26" s="37"/>
      <c r="D26" s="37"/>
      <c r="E26" s="37"/>
      <c r="F26" s="37"/>
    </row>
    <row r="28" spans="1:6" ht="21.75" customHeight="1" x14ac:dyDescent="0.25">
      <c r="A28" s="3" t="s">
        <v>25</v>
      </c>
      <c r="B28" s="3"/>
      <c r="C28" s="3"/>
      <c r="D28" s="3"/>
      <c r="E28" s="3"/>
      <c r="F28" s="3"/>
    </row>
  </sheetData>
  <mergeCells count="14">
    <mergeCell ref="A23:F23"/>
    <mergeCell ref="A25:F25"/>
    <mergeCell ref="A26:F26"/>
    <mergeCell ref="A28:F28"/>
    <mergeCell ref="A18:F18"/>
    <mergeCell ref="A19:F19"/>
    <mergeCell ref="A20:F20"/>
    <mergeCell ref="A21:F21"/>
    <mergeCell ref="A22:F22"/>
    <mergeCell ref="A1:F1"/>
    <mergeCell ref="A2:F2"/>
    <mergeCell ref="A4:F4"/>
    <mergeCell ref="A10:F10"/>
    <mergeCell ref="A17:F17"/>
  </mergeCell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7"/>
  <sheetViews>
    <sheetView showGridLines="0" zoomScaleNormal="100" workbookViewId="0">
      <selection sqref="A1:XFD1048576"/>
    </sheetView>
  </sheetViews>
  <sheetFormatPr defaultColWidth="8.7109375" defaultRowHeight="15" x14ac:dyDescent="0.25"/>
  <cols>
    <col min="1" max="1" width="4" style="40" customWidth="1"/>
    <col min="2" max="2" width="100" style="40" customWidth="1"/>
    <col min="3" max="3" width="4" style="40" customWidth="1"/>
    <col min="4" max="16384" width="8.7109375" style="40"/>
  </cols>
  <sheetData>
    <row r="1" spans="1:3" ht="30" customHeight="1" x14ac:dyDescent="0.25">
      <c r="A1" s="32" t="s">
        <v>206</v>
      </c>
      <c r="B1" s="32"/>
      <c r="C1" s="32"/>
    </row>
    <row r="2" spans="1:3" ht="7.5" customHeight="1" x14ac:dyDescent="0.25"/>
    <row r="3" spans="1:3" ht="48" customHeight="1" x14ac:dyDescent="0.25">
      <c r="B3" s="24" t="s">
        <v>207</v>
      </c>
    </row>
    <row r="5" spans="1:3" ht="48" customHeight="1" x14ac:dyDescent="0.25">
      <c r="B5" s="25" t="s">
        <v>208</v>
      </c>
    </row>
    <row r="7" spans="1:3" ht="48" customHeight="1" x14ac:dyDescent="0.25">
      <c r="B7" s="24" t="s">
        <v>209</v>
      </c>
    </row>
    <row r="9" spans="1:3" ht="48" customHeight="1" x14ac:dyDescent="0.25">
      <c r="B9" s="25" t="s">
        <v>210</v>
      </c>
    </row>
    <row r="11" spans="1:3" ht="48" customHeight="1" x14ac:dyDescent="0.25">
      <c r="B11" s="24" t="s">
        <v>211</v>
      </c>
    </row>
    <row r="13" spans="1:3" ht="48" customHeight="1" x14ac:dyDescent="0.25">
      <c r="B13" s="25" t="s">
        <v>212</v>
      </c>
    </row>
    <row r="15" spans="1:3" ht="65.25" customHeight="1" x14ac:dyDescent="0.25">
      <c r="B15" s="24" t="s">
        <v>213</v>
      </c>
    </row>
    <row r="17" spans="1:3" ht="48" customHeight="1" x14ac:dyDescent="0.25">
      <c r="B17" s="25" t="s">
        <v>214</v>
      </c>
    </row>
    <row r="19" spans="1:3" ht="65.25" customHeight="1" x14ac:dyDescent="0.25">
      <c r="B19" s="24" t="s">
        <v>215</v>
      </c>
    </row>
    <row r="21" spans="1:3" ht="66" customHeight="1" x14ac:dyDescent="0.25">
      <c r="B21" s="25" t="s">
        <v>216</v>
      </c>
    </row>
    <row r="23" spans="1:3" ht="48" customHeight="1" x14ac:dyDescent="0.25">
      <c r="B23" s="24" t="s">
        <v>217</v>
      </c>
    </row>
    <row r="26" spans="1:3" ht="19.5" customHeight="1" x14ac:dyDescent="0.25">
      <c r="A26" s="34" t="s">
        <v>218</v>
      </c>
      <c r="B26" s="34"/>
      <c r="C26" s="34"/>
    </row>
    <row r="27" spans="1:3" ht="42" customHeight="1" x14ac:dyDescent="0.25">
      <c r="B27" s="4" t="s">
        <v>219</v>
      </c>
    </row>
    <row r="28" spans="1:3" ht="42" customHeight="1" x14ac:dyDescent="0.25">
      <c r="B28" s="7" t="s">
        <v>220</v>
      </c>
    </row>
    <row r="29" spans="1:3" ht="42" customHeight="1" x14ac:dyDescent="0.25">
      <c r="B29" s="4" t="s">
        <v>221</v>
      </c>
    </row>
    <row r="30" spans="1:3" ht="42" customHeight="1" x14ac:dyDescent="0.25">
      <c r="B30" s="7" t="s">
        <v>222</v>
      </c>
    </row>
    <row r="32" spans="1:3" ht="43.5" customHeight="1" x14ac:dyDescent="0.25">
      <c r="A32" s="31" t="s">
        <v>223</v>
      </c>
      <c r="B32" s="31"/>
      <c r="C32" s="31"/>
    </row>
    <row r="34" spans="1:3" ht="19.5" customHeight="1" x14ac:dyDescent="0.25">
      <c r="A34" s="34" t="s">
        <v>224</v>
      </c>
      <c r="B34" s="34"/>
      <c r="C34" s="34"/>
    </row>
    <row r="35" spans="1:3" ht="43.5" customHeight="1" x14ac:dyDescent="0.25">
      <c r="A35" s="38" t="s">
        <v>225</v>
      </c>
      <c r="B35" s="38"/>
      <c r="C35" s="38"/>
    </row>
    <row r="37" spans="1:3" ht="21.75" customHeight="1" x14ac:dyDescent="0.25">
      <c r="A37" s="39" t="s">
        <v>226</v>
      </c>
      <c r="B37" s="39"/>
      <c r="C37" s="39"/>
    </row>
  </sheetData>
  <sheetProtection algorithmName="SHA-512" hashValue="9CUFh4sPmqMvLPseuhV9iPsaeEAtH5xxZgIxTg6z4AeDVMeZ05WSbbzX2siAbovOuUZvaIriqZ3YFvq6ZgmRxw==" saltValue="S/qVkXNnsNJ/1p1V/kHFig==" spinCount="100000" sheet="1" objects="1" scenarios="1"/>
  <mergeCells count="6">
    <mergeCell ref="A37:C37"/>
    <mergeCell ref="A1:C1"/>
    <mergeCell ref="A26:C26"/>
    <mergeCell ref="A32:C32"/>
    <mergeCell ref="A34:C34"/>
    <mergeCell ref="A35:C35"/>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 Cover Page</vt:lpstr>
      <vt:lpstr>📝 Input Sheet</vt:lpstr>
      <vt:lpstr>🧮 Normal Taxpayer Dashboard</vt:lpstr>
      <vt:lpstr>🧮 Presumptive Tax Dashboard</vt:lpstr>
      <vt:lpstr>📋 Section Reference</vt:lpstr>
      <vt:lpstr>📘 How to Use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msroy</dc:creator>
  <dc:description/>
  <cp:lastModifiedBy>madhu roy</cp:lastModifiedBy>
  <cp:revision>0</cp:revision>
  <dcterms:created xsi:type="dcterms:W3CDTF">2026-09-09T12:10:44Z</dcterms:created>
  <dcterms:modified xsi:type="dcterms:W3CDTF">2026-09-09T15:00:06Z</dcterms:modified>
  <dc:language>en-US</dc:language>
</cp:coreProperties>
</file>